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Koželuh Vojta\2022\STOD DPS - TC, VZT\ROZPOCTY + VYKAZY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2-012-1 - Vytápě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'2022-012-1 - Vytápění'!$C$123:$K$203</definedName>
    <definedName name="_xlnm.Print_Area" localSheetId="1">'2022-012-1 - Vytápění'!$C$111:$J$203</definedName>
    <definedName name="_xlnm.Print_Titles" localSheetId="1">'2022-012-1 - Vytápění'!$123:$123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92"/>
  <c r="J17"/>
  <c r="J15"/>
  <c r="E15"/>
  <c r="F91"/>
  <c r="J14"/>
  <c r="J12"/>
  <c r="J89"/>
  <c r="E7"/>
  <c r="E114"/>
  <c i="1" r="L90"/>
  <c r="AM90"/>
  <c r="AM89"/>
  <c r="L89"/>
  <c r="AM87"/>
  <c r="L87"/>
  <c r="L85"/>
  <c r="L84"/>
  <c i="2" r="J199"/>
  <c r="BK164"/>
  <c r="BK136"/>
  <c r="BK142"/>
  <c r="BK156"/>
  <c r="J152"/>
  <c r="BK173"/>
  <c r="J178"/>
  <c r="BK185"/>
  <c r="BK154"/>
  <c r="BK183"/>
  <c r="BK198"/>
  <c r="BK151"/>
  <c r="BK137"/>
  <c r="J159"/>
  <c r="J151"/>
  <c r="J177"/>
  <c r="J179"/>
  <c r="BK197"/>
  <c r="J127"/>
  <c r="J165"/>
  <c r="J163"/>
  <c r="J140"/>
  <c r="J139"/>
  <c r="J156"/>
  <c r="J190"/>
  <c r="J200"/>
  <c r="BK192"/>
  <c r="BK132"/>
  <c r="BK153"/>
  <c r="BK147"/>
  <c r="J186"/>
  <c r="J137"/>
  <c r="BK145"/>
  <c r="BK179"/>
  <c r="BK188"/>
  <c r="J142"/>
  <c r="BK171"/>
  <c r="BK172"/>
  <c r="J141"/>
  <c r="J150"/>
  <c r="J180"/>
  <c r="BK196"/>
  <c r="J131"/>
  <c r="BK195"/>
  <c r="J166"/>
  <c i="1" r="AS94"/>
  <c i="2" r="BK150"/>
  <c r="BK190"/>
  <c r="BK146"/>
  <c r="BK155"/>
  <c r="BK181"/>
  <c r="J161"/>
  <c r="J169"/>
  <c r="BK178"/>
  <c r="J148"/>
  <c r="BK170"/>
  <c r="J195"/>
  <c r="BK201"/>
  <c r="BK193"/>
  <c r="BK160"/>
  <c r="BK140"/>
  <c r="J173"/>
  <c r="BK177"/>
  <c r="J176"/>
  <c r="BK162"/>
  <c r="J129"/>
  <c r="BK141"/>
  <c r="J147"/>
  <c r="J164"/>
  <c r="J170"/>
  <c r="J183"/>
  <c r="J138"/>
  <c r="BK144"/>
  <c r="J185"/>
  <c r="J149"/>
  <c r="BK169"/>
  <c r="BK191"/>
  <c r="BK134"/>
  <c r="BK187"/>
  <c r="BK152"/>
  <c r="BK202"/>
  <c r="J155"/>
  <c r="BK128"/>
  <c r="J146"/>
  <c r="BK161"/>
  <c r="J201"/>
  <c r="J203"/>
  <c r="J135"/>
  <c r="BK167"/>
  <c r="J132"/>
  <c r="J198"/>
  <c r="J202"/>
  <c r="BK149"/>
  <c r="BK159"/>
  <c r="BK165"/>
  <c r="J189"/>
  <c r="J181"/>
  <c r="BK127"/>
  <c r="BK200"/>
  <c r="BK174"/>
  <c r="J187"/>
  <c r="BK130"/>
  <c r="J158"/>
  <c r="J144"/>
  <c r="J133"/>
  <c r="BK163"/>
  <c r="BK131"/>
  <c r="BK203"/>
  <c r="BK166"/>
  <c r="BK180"/>
  <c r="J193"/>
  <c r="J191"/>
  <c r="BK158"/>
  <c r="BK189"/>
  <c r="J145"/>
  <c r="BK138"/>
  <c r="BK186"/>
  <c r="BK199"/>
  <c r="J136"/>
  <c r="J154"/>
  <c r="BK129"/>
  <c r="J153"/>
  <c r="BK176"/>
  <c r="J188"/>
  <c r="J172"/>
  <c r="BK133"/>
  <c r="J167"/>
  <c r="J174"/>
  <c r="J130"/>
  <c r="J160"/>
  <c r="J162"/>
  <c r="J197"/>
  <c r="J128"/>
  <c r="J196"/>
  <c r="J192"/>
  <c r="J184"/>
  <c r="BK139"/>
  <c r="J171"/>
  <c r="BK184"/>
  <c r="J134"/>
  <c r="BK148"/>
  <c r="BK135"/>
  <c l="1" r="R143"/>
  <c r="P143"/>
  <c r="R168"/>
  <c r="R126"/>
  <c r="P157"/>
  <c r="BK182"/>
  <c r="J182"/>
  <c r="J103"/>
  <c r="P126"/>
  <c r="BK157"/>
  <c r="J157"/>
  <c r="J100"/>
  <c r="P168"/>
  <c r="P182"/>
  <c r="BK143"/>
  <c r="J143"/>
  <c r="J99"/>
  <c r="R157"/>
  <c r="T168"/>
  <c r="R182"/>
  <c r="P194"/>
  <c r="T126"/>
  <c r="T157"/>
  <c r="R175"/>
  <c r="T182"/>
  <c r="R194"/>
  <c r="BK126"/>
  <c r="T143"/>
  <c r="BK168"/>
  <c r="J168"/>
  <c r="J101"/>
  <c r="BK175"/>
  <c r="J175"/>
  <c r="J102"/>
  <c r="P175"/>
  <c r="T175"/>
  <c r="BK194"/>
  <c r="J194"/>
  <c r="J104"/>
  <c r="T194"/>
  <c r="F121"/>
  <c r="BE163"/>
  <c r="BE165"/>
  <c r="BE167"/>
  <c r="F120"/>
  <c r="BE131"/>
  <c r="BE139"/>
  <c r="BE152"/>
  <c r="BE169"/>
  <c r="BE177"/>
  <c r="BE140"/>
  <c r="BE146"/>
  <c r="BE148"/>
  <c r="BE158"/>
  <c r="BE178"/>
  <c r="BE190"/>
  <c r="BE196"/>
  <c r="BE201"/>
  <c r="J118"/>
  <c r="BE150"/>
  <c r="BE180"/>
  <c r="E85"/>
  <c r="BE135"/>
  <c r="BE141"/>
  <c r="BE145"/>
  <c r="BE155"/>
  <c r="BE181"/>
  <c r="BE192"/>
  <c r="BE198"/>
  <c r="BE203"/>
  <c r="BE128"/>
  <c r="BE132"/>
  <c r="BE154"/>
  <c r="BE164"/>
  <c r="BE170"/>
  <c r="BE173"/>
  <c r="BE186"/>
  <c r="BE189"/>
  <c r="BE195"/>
  <c r="BE129"/>
  <c r="BE134"/>
  <c r="BE149"/>
  <c r="BE184"/>
  <c r="BE199"/>
  <c r="BE200"/>
  <c r="BE133"/>
  <c r="BE136"/>
  <c r="BE147"/>
  <c r="BE161"/>
  <c r="BE174"/>
  <c r="BE183"/>
  <c r="BE185"/>
  <c r="BE166"/>
  <c r="BE187"/>
  <c r="BE188"/>
  <c r="BE197"/>
  <c r="BE130"/>
  <c r="BE137"/>
  <c r="BE160"/>
  <c r="BE172"/>
  <c r="BE193"/>
  <c r="BE138"/>
  <c r="BE144"/>
  <c r="BE153"/>
  <c r="BE156"/>
  <c r="BE159"/>
  <c r="BE179"/>
  <c r="BE127"/>
  <c r="BE142"/>
  <c r="BE151"/>
  <c r="BE162"/>
  <c r="BE171"/>
  <c r="BE176"/>
  <c r="BE191"/>
  <c r="BE202"/>
  <c r="F36"/>
  <c i="1" r="BC95"/>
  <c r="BC94"/>
  <c r="W32"/>
  <c i="2" r="F37"/>
  <c i="1" r="BD95"/>
  <c r="BD94"/>
  <c r="W33"/>
  <c i="2" r="J34"/>
  <c i="1" r="AW95"/>
  <c i="2" r="F34"/>
  <c i="1" r="BA95"/>
  <c r="BA94"/>
  <c r="AW94"/>
  <c r="AK30"/>
  <c i="2" r="F35"/>
  <c i="1" r="BB95"/>
  <c r="BB94"/>
  <c r="AX94"/>
  <c i="2" l="1" r="P125"/>
  <c r="P124"/>
  <c i="1" r="AU95"/>
  <c i="2" r="T125"/>
  <c r="T124"/>
  <c r="BK125"/>
  <c r="BK124"/>
  <c r="J124"/>
  <c r="J96"/>
  <c r="R125"/>
  <c r="R124"/>
  <c r="J126"/>
  <c r="J98"/>
  <c i="1" r="AU94"/>
  <c i="2" r="J33"/>
  <c i="1" r="AV95"/>
  <c r="AT95"/>
  <c r="AY94"/>
  <c r="W30"/>
  <c i="2" r="F33"/>
  <c i="1" r="AZ95"/>
  <c r="AZ94"/>
  <c r="W29"/>
  <c r="W31"/>
  <c i="2" l="1" r="J125"/>
  <c r="J97"/>
  <c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<sst xmlns="http://schemas.openxmlformats.org/spreadsheetml/2006/main">
  <si>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</si>
  <si>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</si>
  <si>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</si>
  <si>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</si>
  <si>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</si>
  <si>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{5c212797-70fb-4860-8219-70cce23bdba5}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</si>
  <si>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</si>
  <si>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</si>
  <si>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</si>
  <si>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</si>
  <si>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</si>
  <si>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</si>
  <si>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</si>
  <si>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2022/014</t>
  </si>
  <si>
    <t>Stavba:</t>
  </si>
  <si>
    <t>Stavební úpravy RD - energetické úspory č.p.889, k.ú. Stod</t>
  </si>
  <si>
    <t>KSO:</t>
  </si>
  <si>
    <t>CC-CZ:</t>
  </si>
  <si>
    <t>Místo:</t>
  </si>
  <si>
    <t>Stod</t>
  </si>
  <si>
    <t>Datum:</t>
  </si>
  <si>
    <t>28. 1. 2022</t>
  </si>
  <si>
    <t>Zadavatel:</t>
  </si>
  <si>
    <t>IČ:</t>
  </si>
  <si>
    <t xml:space="preserve"> </t>
  </si>
  <si>
    <t>DIČ:</t>
  </si>
  <si>
    <t>Zhotovitel:</t>
  </si>
  <si>
    <t>Projektant:</t>
  </si>
  <si>
    <t>THERMOLUFT KT s.r.o.</t>
  </si>
  <si>
    <t>True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</si>
  <si>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</si>
  <si>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</si>
  <si>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</si>
  <si>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</si>
  <si>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</si>
  <si>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</si>
  <si>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</si>
  <si>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</si>
  <si>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</si>
  <si>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</si>
  <si>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</si>
  <si>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</si>
  <si>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</si>
  <si>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</si>
  <si>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</si>
  <si>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</si>
  <si>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</si>
  <si>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</si>
  <si>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</si>
  <si>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</si>
  <si>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</si>
  <si>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</si>
  <si>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</si>
  <si>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</si>
  <si>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</si>
  <si>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</si>
  <si>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</si>
  <si>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</si>
  <si>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</si>
  <si>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</si>
  <si>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</si>
  <si>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</si>
  <si>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</si>
  <si>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</si>
  <si>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</si>
  <si>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</si>
  <si>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</si>
  <si>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</si>
  <si>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</si>
  <si>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</si>
  <si>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</si>
  <si>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</si>
  <si>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</si>
  <si>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</si>
  <si>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</si>
  <si>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</si>
  <si>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</si>
  <si>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</si>
  <si>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2022/012-1</t>
  </si>
  <si>
    <t>Vytápění</t>
  </si>
  <si>
    <t>STA</t>
  </si>
  <si>
    <t>1</t>
  </si>
  <si>
    <t>{c9418ab2-57b0-4a39-878c-616cd3a0b1b2}</t>
  </si>
  <si>
    <t>2</t>
  </si>
  <si>
    <t>KRYCÍ LIST SOUPISU PRACÍ</t>
  </si>
  <si>
    <t>Objekt:</t>
  </si>
  <si>
    <t>2022/012-1 -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</si>
  <si>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</si>
  <si>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</si>
  <si>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</si>
  <si>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</si>
  <si>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</si>
  <si>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</si>
  <si>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722 - Zdravotechnika - vnitřní vodovod</t>
  </si>
  <si>
    <t xml:space="preserve">    730.D - Ústřední vytápění - demontáže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</si>
  <si>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</si>
  <si>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</si>
  <si>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</si>
  <si>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</si>
  <si>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</si>
  <si>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</si>
  <si>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</si>
  <si>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</si>
  <si>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</si>
  <si>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</si>
  <si>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</si>
  <si>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</si>
  <si>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</si>
  <si>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</si>
  <si>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</si>
  <si>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</si>
  <si>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</si>
  <si>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</si>
  <si>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</si>
  <si>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</si>
  <si>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</si>
  <si>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722</t>
  </si>
  <si>
    <t>Zdravotechnika - vnitřní vodovod</t>
  </si>
  <si>
    <t>K</t>
  </si>
  <si>
    <t>722174003</t>
  </si>
  <si>
    <t>Potrubí vodovodní plastové PPR svar polyfúze PN 16 D 25x3,5 mm</t>
  </si>
  <si>
    <t>m</t>
  </si>
  <si>
    <t>16</t>
  </si>
  <si>
    <t>1285421488</t>
  </si>
  <si>
    <t>722174022</t>
  </si>
  <si>
    <t>Potrubí vodovodní plastové PPR svar polyfúze PN 20 D 20x3,4 mm</t>
  </si>
  <si>
    <t>1756935260</t>
  </si>
  <si>
    <t>3</t>
  </si>
  <si>
    <t>722174023</t>
  </si>
  <si>
    <t>Potrubí vodovodní plastové PPR svar polyfúze PN 20 D 25x4,2 mm</t>
  </si>
  <si>
    <t>-2029131055</t>
  </si>
  <si>
    <t>4</t>
  </si>
  <si>
    <t>722181222</t>
  </si>
  <si>
    <t>Ochrana vodovodního potrubí přilepenými termoizolačními trubicemi z PE tl přes 6 do 9 mm DN přes 22 do 45 mm</t>
  </si>
  <si>
    <t>1742632035</t>
  </si>
  <si>
    <t>5</t>
  </si>
  <si>
    <t>722181251</t>
  </si>
  <si>
    <t>Ochrana vodovodního potrubí přilepenými termoizolačními trubicemi z PE tl přes 20 do 25 mm DN do 22 mm</t>
  </si>
  <si>
    <t>-1827593567</t>
  </si>
  <si>
    <t>6</t>
  </si>
  <si>
    <t>722181252</t>
  </si>
  <si>
    <t>Ochrana vodovodního potrubí přilepenými termoizolačními trubicemi z PE tl přes 20 do 25 mm DN přes 22 do 45 mm</t>
  </si>
  <si>
    <t>-696153716</t>
  </si>
  <si>
    <t>7</t>
  </si>
  <si>
    <t>722231072</t>
  </si>
  <si>
    <t>Ventil zpětný mosazný G 1/2" PN 10 do 110°C se dvěma závity</t>
  </si>
  <si>
    <t>kus</t>
  </si>
  <si>
    <t>380489391</t>
  </si>
  <si>
    <t>8</t>
  </si>
  <si>
    <t>722231073</t>
  </si>
  <si>
    <t>Ventil zpětný mosazný G 3/4" PN 10 do 110°C se dvěma závity</t>
  </si>
  <si>
    <t>-1382882482</t>
  </si>
  <si>
    <t>9</t>
  </si>
  <si>
    <t>722231221</t>
  </si>
  <si>
    <t>Ventil pojistný mosazný G 1/2" PN 6 do 100°C k bojleru s vnitřním x vnějším závitem</t>
  </si>
  <si>
    <t>-1646340388</t>
  </si>
  <si>
    <t>10</t>
  </si>
  <si>
    <t>722232043</t>
  </si>
  <si>
    <t>Kohout kulový přímý G 1/2" PN 42 do 185°C vnitřní závit</t>
  </si>
  <si>
    <t>1042760849</t>
  </si>
  <si>
    <t>11</t>
  </si>
  <si>
    <t>722232044</t>
  </si>
  <si>
    <t>Kohout kulový přímý G 3/4" PN 42 do 185°C vnitřní závit</t>
  </si>
  <si>
    <t>108833702</t>
  </si>
  <si>
    <t>12</t>
  </si>
  <si>
    <t>722239101</t>
  </si>
  <si>
    <t>Montáž armatur vodovodních se dvěma závity G 1/2"</t>
  </si>
  <si>
    <t>704350315</t>
  </si>
  <si>
    <t>13</t>
  </si>
  <si>
    <t>722239102</t>
  </si>
  <si>
    <t>Montáž armatur vodovodních se dvěma závity G 3/4"</t>
  </si>
  <si>
    <t>-900492169</t>
  </si>
  <si>
    <t>14</t>
  </si>
  <si>
    <t>732421201</t>
  </si>
  <si>
    <t>Čerpadlo teplovodní mokroběžné závitové cirkulační DN 15 výtlak do 1,1 m průtok 0,4 m3/h pro TUV</t>
  </si>
  <si>
    <t>soubor</t>
  </si>
  <si>
    <t>-191911221</t>
  </si>
  <si>
    <t>732429212</t>
  </si>
  <si>
    <t xml:space="preserve">Montáž čerpadla oběhového mokroběžného závitového </t>
  </si>
  <si>
    <t>139554503</t>
  </si>
  <si>
    <t>998722101</t>
  </si>
  <si>
    <t>Přesun hmot tonážní pro vnitřní vodovod v objektech v do 6 m</t>
  </si>
  <si>
    <t>t</t>
  </si>
  <si>
    <t>816853666</t>
  </si>
  <si>
    <t>730.D</t>
  </si>
  <si>
    <t>Ústřední vytápění - demontáže</t>
  </si>
  <si>
    <t>17</t>
  </si>
  <si>
    <t>713461871</t>
  </si>
  <si>
    <t>Odstranění izolace tepelné potrubí a ohybů návlekovými izolačními pouzdry</t>
  </si>
  <si>
    <t>-1391049163</t>
  </si>
  <si>
    <t>18</t>
  </si>
  <si>
    <t>722170804</t>
  </si>
  <si>
    <t>Demontáž rozvodů vody z plastů D přes 25 do 50</t>
  </si>
  <si>
    <t>430662501</t>
  </si>
  <si>
    <t>19</t>
  </si>
  <si>
    <t>730.D.001</t>
  </si>
  <si>
    <t>Ekologická likvidace demontovaného zařízení</t>
  </si>
  <si>
    <t>-1709601050</t>
  </si>
  <si>
    <t>20</t>
  </si>
  <si>
    <t>730.D.002</t>
  </si>
  <si>
    <t>Demontáž odkouření kotle</t>
  </si>
  <si>
    <t>-187853492</t>
  </si>
  <si>
    <t>731200823</t>
  </si>
  <si>
    <t>Demontáž kotle ocelového na plynná nebo kapalná paliva výkon do 25 kW</t>
  </si>
  <si>
    <t>689890440</t>
  </si>
  <si>
    <t>22</t>
  </si>
  <si>
    <t>731391811</t>
  </si>
  <si>
    <t>Vypuštění vody z kotle samospádem pl kotle do 5 m2</t>
  </si>
  <si>
    <t>1906994449</t>
  </si>
  <si>
    <t>23</t>
  </si>
  <si>
    <t>732320812</t>
  </si>
  <si>
    <t>Demontáž nádrže beztlaké nebo tlakové odpojení od rozvodů potrubí obsah do 100 l</t>
  </si>
  <si>
    <t>-986929395</t>
  </si>
  <si>
    <t>24</t>
  </si>
  <si>
    <t>732390851</t>
  </si>
  <si>
    <t>Sejmutí odpojených nádrží z konzol na podlahu obsah do 50 l</t>
  </si>
  <si>
    <t>471092764</t>
  </si>
  <si>
    <t>25</t>
  </si>
  <si>
    <t>732420811</t>
  </si>
  <si>
    <t>Demontáž čerpadla oběhového DN 25</t>
  </si>
  <si>
    <t>90920706</t>
  </si>
  <si>
    <t>26</t>
  </si>
  <si>
    <t>732890801</t>
  </si>
  <si>
    <t>Přesun demontovaných strojoven vodorovně 100 m v objektech v do 6 m</t>
  </si>
  <si>
    <t>2064271901</t>
  </si>
  <si>
    <t>27</t>
  </si>
  <si>
    <t>733290801</t>
  </si>
  <si>
    <t>Demontáž potrubí měděného D do 35x1,5 mm</t>
  </si>
  <si>
    <t>-880902601</t>
  </si>
  <si>
    <t>28</t>
  </si>
  <si>
    <t>734160812</t>
  </si>
  <si>
    <t>Demontáž odvaděče kondenzátu DN do 25</t>
  </si>
  <si>
    <t>168413031</t>
  </si>
  <si>
    <t>29</t>
  </si>
  <si>
    <t>734200822</t>
  </si>
  <si>
    <t>Demontáž armatury závitové se dvěma závity přes G 1/2 do G 1</t>
  </si>
  <si>
    <t>466426271</t>
  </si>
  <si>
    <t>731</t>
  </si>
  <si>
    <t>Ústřední vytápění - kotelny</t>
  </si>
  <si>
    <t>30</t>
  </si>
  <si>
    <t>731.001</t>
  </si>
  <si>
    <t xml:space="preserve">Sestava - Vnitřní jednotka TČ pro systém split pro vytápění a ohřev TV, s integrovaným elektrokotlem 9 kW, vestavěný ohřívač TV o objemu 180 l, expanzní nádoba 10 l, (400V, 50 Hz, 9 kW), třída sez. en. úč. pro prům. podnebí A++ (při 55°C) + pol. 731.002 </t>
  </si>
  <si>
    <t>861974722</t>
  </si>
  <si>
    <t>31</t>
  </si>
  <si>
    <t>732.002</t>
  </si>
  <si>
    <t>Venkovní jednotka TČ typu split jmen. topný výkon 8 kW, (230V, 50 Hz, cca 1,93 kW), třída sezónní energetické účinnosti pro prům. podnebí A++ (při teplotě 55°C) - cena součástí položky 731.001</t>
  </si>
  <si>
    <t>-131863728</t>
  </si>
  <si>
    <t>32</t>
  </si>
  <si>
    <t>732.003</t>
  </si>
  <si>
    <t>Konzole na zeď pro TČ</t>
  </si>
  <si>
    <t>986858696</t>
  </si>
  <si>
    <t>33</t>
  </si>
  <si>
    <t>732.004</t>
  </si>
  <si>
    <t>Montáž tepelného čerpadla</t>
  </si>
  <si>
    <t>1420366003</t>
  </si>
  <si>
    <t>34</t>
  </si>
  <si>
    <t>732.005</t>
  </si>
  <si>
    <t>Autorizované uvedení TČ do provozu</t>
  </si>
  <si>
    <t>-1802384650</t>
  </si>
  <si>
    <t>35</t>
  </si>
  <si>
    <t>732.006</t>
  </si>
  <si>
    <t>Chladivové potrubí Cu 5/8" + Cu 3/8"</t>
  </si>
  <si>
    <t>bm</t>
  </si>
  <si>
    <t>-219695366</t>
  </si>
  <si>
    <t>36</t>
  </si>
  <si>
    <t>732.007</t>
  </si>
  <si>
    <t>Doplnění chladiva R410A</t>
  </si>
  <si>
    <t>kg</t>
  </si>
  <si>
    <t>-1512379248</t>
  </si>
  <si>
    <t>37</t>
  </si>
  <si>
    <t>732.008</t>
  </si>
  <si>
    <t>Bezpečnostní sada - PV, AOV, manometr - dodávka vnitřní jednotky TČ</t>
  </si>
  <si>
    <t>1819746523</t>
  </si>
  <si>
    <t>38</t>
  </si>
  <si>
    <t>732.009</t>
  </si>
  <si>
    <t>Vyhřívaný odvod kondenzátu (10 m)</t>
  </si>
  <si>
    <t>-1525597047</t>
  </si>
  <si>
    <t>39</t>
  </si>
  <si>
    <t>998731101</t>
  </si>
  <si>
    <t>Přesun hmot tonážní pro kotelny v objektech v do 6 m</t>
  </si>
  <si>
    <t>1165635832</t>
  </si>
  <si>
    <t>732</t>
  </si>
  <si>
    <t>Ústřední vytápění - strojovny</t>
  </si>
  <si>
    <t>40</t>
  </si>
  <si>
    <t>732231100</t>
  </si>
  <si>
    <t>Akumulační nádrž topné vody bez výměníku PN 0,3 o objemu 120 l</t>
  </si>
  <si>
    <t>-793418659</t>
  </si>
  <si>
    <t>41</t>
  </si>
  <si>
    <t>732231110.1</t>
  </si>
  <si>
    <t>Montáž akumulační nádoby</t>
  </si>
  <si>
    <t>-832120481</t>
  </si>
  <si>
    <t>42</t>
  </si>
  <si>
    <t>732331611</t>
  </si>
  <si>
    <t>Nádoba tlaková expanzní pro topnou a chladicí soustavu s membránou závitové připojení PN 0,6 o objemu 8 l</t>
  </si>
  <si>
    <t>-1318057780</t>
  </si>
  <si>
    <t>43</t>
  </si>
  <si>
    <t>732331777</t>
  </si>
  <si>
    <t>Příslušenství k expanzním nádobám bezpečnostní uzávěr G 3/4 k měření tlaku</t>
  </si>
  <si>
    <t>1633618596</t>
  </si>
  <si>
    <t>44</t>
  </si>
  <si>
    <t>732421402</t>
  </si>
  <si>
    <t>Čerpadlo teplovodní mokroběžné závitové oběhové DN 25 výtlak do 4,0 m průtok 2,2 m3/h pro vytápění</t>
  </si>
  <si>
    <t>1221374719</t>
  </si>
  <si>
    <t>45</t>
  </si>
  <si>
    <t>998732101</t>
  </si>
  <si>
    <t>Přesun hmot tonážní pro strojovny v objektech v do 6 m</t>
  </si>
  <si>
    <t>-1229582609</t>
  </si>
  <si>
    <t>733</t>
  </si>
  <si>
    <t>Ústřední vytápění - rozvodné potrubí</t>
  </si>
  <si>
    <t>46</t>
  </si>
  <si>
    <t>733141102</t>
  </si>
  <si>
    <t>Odvzdušňovací nádoba z trubek do DN 50</t>
  </si>
  <si>
    <t>-178088610</t>
  </si>
  <si>
    <t>47</t>
  </si>
  <si>
    <t>733223303</t>
  </si>
  <si>
    <t>Potrubí měděné tvrdé spojované lisováním D 22x1 mm</t>
  </si>
  <si>
    <t>1423903582</t>
  </si>
  <si>
    <t>48</t>
  </si>
  <si>
    <t>733223304</t>
  </si>
  <si>
    <t>Potrubí měděné tvrdé spojované lisováním D 28x1,5 mm</t>
  </si>
  <si>
    <t>-1866127683</t>
  </si>
  <si>
    <t>49</t>
  </si>
  <si>
    <t>733811241</t>
  </si>
  <si>
    <t>Ochrana potrubí ústředního vytápění termoizolačními trubicemi z PE tl přes 13 do 20 mm DN do 22 mm</t>
  </si>
  <si>
    <t>-1517015313</t>
  </si>
  <si>
    <t>50</t>
  </si>
  <si>
    <t>733811252</t>
  </si>
  <si>
    <t>Ochrana potrubí ústředního vytápění termoizolačními trubicemi z PE tl přes 20 do 25 mm DN přes 32 do 45 mm</t>
  </si>
  <si>
    <t>-1789693275</t>
  </si>
  <si>
    <t>51</t>
  </si>
  <si>
    <t>998733101</t>
  </si>
  <si>
    <t>Přesun hmot tonážní pro rozvody potrubí v objektech v do 6 m</t>
  </si>
  <si>
    <t>1231330907</t>
  </si>
  <si>
    <t>734</t>
  </si>
  <si>
    <t>Ústřední vytápění - armatury</t>
  </si>
  <si>
    <t>52</t>
  </si>
  <si>
    <t>734.001</t>
  </si>
  <si>
    <t>Odkalovač odstředivý s magnetem G 3/4</t>
  </si>
  <si>
    <t>1807913820</t>
  </si>
  <si>
    <t>53</t>
  </si>
  <si>
    <t>734209102</t>
  </si>
  <si>
    <t>Montáž armatury závitové s jedním závitem G 3/8</t>
  </si>
  <si>
    <t>1754100995</t>
  </si>
  <si>
    <t>54</t>
  </si>
  <si>
    <t>734209114</t>
  </si>
  <si>
    <t>Montáž armatury závitové s dvěma závity G 3/4</t>
  </si>
  <si>
    <t>1154857828</t>
  </si>
  <si>
    <t>55</t>
  </si>
  <si>
    <t>734209115</t>
  </si>
  <si>
    <t>Montáž armatury závitové s dvěma závity G 1</t>
  </si>
  <si>
    <t>2030863367</t>
  </si>
  <si>
    <t>56</t>
  </si>
  <si>
    <t>734211119</t>
  </si>
  <si>
    <t>Ventil závitový odvzdušňovací G 3/8 PN 14 do 120°C</t>
  </si>
  <si>
    <t>-635461789</t>
  </si>
  <si>
    <t>57</t>
  </si>
  <si>
    <t>734261235</t>
  </si>
  <si>
    <t>Šroubení topenářské přímé G 1 PN 16 do 120°C</t>
  </si>
  <si>
    <t>-2028383154</t>
  </si>
  <si>
    <t>58</t>
  </si>
  <si>
    <t>734291122</t>
  </si>
  <si>
    <t>Kohout plnící a vypouštěcí G 3/8 PN 10 do 90°C závitový</t>
  </si>
  <si>
    <t>896262369</t>
  </si>
  <si>
    <t>59</t>
  </si>
  <si>
    <t>734291264</t>
  </si>
  <si>
    <t>Filtr závitový přímý G 1 PN 30 do 110°C s vnitřními závity</t>
  </si>
  <si>
    <t>1408527223</t>
  </si>
  <si>
    <t>60</t>
  </si>
  <si>
    <t>734292714</t>
  </si>
  <si>
    <t>Kohout kulový přímý G 3/4 PN 42 do 185°C vnitřní závit</t>
  </si>
  <si>
    <t>1780967626</t>
  </si>
  <si>
    <t>61</t>
  </si>
  <si>
    <t>734292715</t>
  </si>
  <si>
    <t>Kohout kulový přímý G 1 PN 42 do 185°C vnitřní závit</t>
  </si>
  <si>
    <t>-825632409</t>
  </si>
  <si>
    <t>62</t>
  </si>
  <si>
    <t>998734101</t>
  </si>
  <si>
    <t>Přesun hmot tonážní pro armatury v objektech v do 6 m</t>
  </si>
  <si>
    <t>1909404809</t>
  </si>
  <si>
    <t>790</t>
  </si>
  <si>
    <t>Ostatní</t>
  </si>
  <si>
    <t>63</t>
  </si>
  <si>
    <t>0001</t>
  </si>
  <si>
    <t>Vypouštění, napouštění systému, odvzdušnění</t>
  </si>
  <si>
    <t>h</t>
  </si>
  <si>
    <t>512</t>
  </si>
  <si>
    <t>1896454789</t>
  </si>
  <si>
    <t>64</t>
  </si>
  <si>
    <t>0002</t>
  </si>
  <si>
    <t>Dokumentace skutečného provedení</t>
  </si>
  <si>
    <t>2058106148</t>
  </si>
  <si>
    <t>65</t>
  </si>
  <si>
    <t>M</t>
  </si>
  <si>
    <t>0003</t>
  </si>
  <si>
    <t>Topná zkouška</t>
  </si>
  <si>
    <t>54548538</t>
  </si>
  <si>
    <t>66</t>
  </si>
  <si>
    <t>0004</t>
  </si>
  <si>
    <t>Montážní, spotřební a těsnící materiál</t>
  </si>
  <si>
    <t>578922542</t>
  </si>
  <si>
    <t>67</t>
  </si>
  <si>
    <t>0005</t>
  </si>
  <si>
    <t>Koordinační činnost</t>
  </si>
  <si>
    <t>-658284254</t>
  </si>
  <si>
    <t>68</t>
  </si>
  <si>
    <t>0006</t>
  </si>
  <si>
    <t>Stavební výpomoci</t>
  </si>
  <si>
    <t>-1596279140</t>
  </si>
  <si>
    <t>69</t>
  </si>
  <si>
    <t>0007</t>
  </si>
  <si>
    <t>Doprava</t>
  </si>
  <si>
    <t>kpl</t>
  </si>
  <si>
    <t>-218169631</t>
  </si>
  <si>
    <t>70</t>
  </si>
  <si>
    <t>0008</t>
  </si>
  <si>
    <t>Elektrické připojení (silnoproud, slaboproud)</t>
  </si>
  <si>
    <t>615824860</t>
  </si>
  <si>
    <t>71</t>
  </si>
  <si>
    <t>0009</t>
  </si>
  <si>
    <t>Úprava stávajících elektroměrů</t>
  </si>
  <si>
    <t>-114947827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</si>
</sst>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29" fillId="0" borderId="19" xfId="0" applyFont="1" applyBorder="1" applyAlignment="1" applyProtection="1">
      <alignment horizontal="left" vertical="center"/>
    </xf>
    <xf numFmtId="0" fontId="29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25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376254.21000000002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376254.21000000002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79013.380000000005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46" t="s">
        <v>45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455267.59000000003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47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48</v>
      </c>
      <c r="AI60" s="33"/>
      <c r="AJ60" s="33"/>
      <c r="AK60" s="33"/>
      <c r="AL60" s="33"/>
      <c r="AM60" s="54" t="s">
        <v>49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51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48</v>
      </c>
      <c r="AI75" s="33"/>
      <c r="AJ75" s="33"/>
      <c r="AK75" s="33"/>
      <c r="AL75" s="33"/>
      <c r="AM75" s="54" t="s">
        <v>49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2022/014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Stavební úpravy RD - energetické úspory č.p.889, k.ú. Stod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>Stod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28. 1. 2022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70" t="str">
        <f>IF(E17="","",E17)</f>
        <v>THERMOLUFT KT s.r.o.</v>
      </c>
      <c r="AN89" s="61"/>
      <c r="AO89" s="61"/>
      <c r="AP89" s="61"/>
      <c r="AQ89" s="31"/>
      <c r="AR89" s="35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70" t="str">
        <f>IF(E20="","",E20)</f>
        <v>Jan Štětka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54</v>
      </c>
      <c r="D92" s="84"/>
      <c r="E92" s="84"/>
      <c r="F92" s="84"/>
      <c r="G92" s="84"/>
      <c r="H92" s="85"/>
      <c r="I92" s="86" t="s">
        <v>55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56</v>
      </c>
      <c r="AH92" s="84"/>
      <c r="AI92" s="84"/>
      <c r="AJ92" s="84"/>
      <c r="AK92" s="84"/>
      <c r="AL92" s="84"/>
      <c r="AM92" s="84"/>
      <c r="AN92" s="86" t="s">
        <v>57</v>
      </c>
      <c r="AO92" s="84"/>
      <c r="AP92" s="88"/>
      <c r="AQ92" s="89" t="s">
        <v>58</v>
      </c>
      <c r="AR92" s="35"/>
      <c r="AS92" s="90" t="s">
        <v>59</v>
      </c>
      <c r="AT92" s="91" t="s">
        <v>60</v>
      </c>
      <c r="AU92" s="91" t="s">
        <v>61</v>
      </c>
      <c r="AV92" s="91" t="s">
        <v>62</v>
      </c>
      <c r="AW92" s="91" t="s">
        <v>63</v>
      </c>
      <c r="AX92" s="91" t="s">
        <v>64</v>
      </c>
      <c r="AY92" s="91" t="s">
        <v>65</v>
      </c>
      <c r="AZ92" s="91" t="s">
        <v>66</v>
      </c>
      <c r="BA92" s="91" t="s">
        <v>67</v>
      </c>
      <c r="BB92" s="91" t="s">
        <v>68</v>
      </c>
      <c r="BC92" s="91" t="s">
        <v>69</v>
      </c>
      <c r="BD92" s="92" t="s">
        <v>70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71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ROUND(AG95,2)</f>
        <v>376254.21000000002</v>
      </c>
      <c r="AH94" s="99"/>
      <c r="AI94" s="99"/>
      <c r="AJ94" s="99"/>
      <c r="AK94" s="99"/>
      <c r="AL94" s="99"/>
      <c r="AM94" s="99"/>
      <c r="AN94" s="100">
        <f>SUM(AG94,AT94)</f>
        <v>455267.59000000003</v>
      </c>
      <c r="AO94" s="100"/>
      <c r="AP94" s="100"/>
      <c r="AQ94" s="101" t="s">
        <v>1</v>
      </c>
      <c r="AR94" s="102"/>
      <c r="AS94" s="103">
        <f>ROUND(AS95,2)</f>
        <v>0</v>
      </c>
      <c r="AT94" s="104">
        <f>ROUND(SUM(AV94:AW94),2)</f>
        <v>79013.380000000005</v>
      </c>
      <c r="AU94" s="105">
        <f>ROUND(AU95,5)</f>
        <v>40.556829999999998</v>
      </c>
      <c r="AV94" s="104">
        <f>ROUND(AZ94*L29,2)</f>
        <v>79013.380000000005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376254.21000000002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72</v>
      </c>
      <c r="BT94" s="107" t="s">
        <v>73</v>
      </c>
      <c r="BU94" s="108" t="s">
        <v>74</v>
      </c>
      <c r="BV94" s="107" t="s">
        <v>75</v>
      </c>
      <c r="BW94" s="107" t="s">
        <v>5</v>
      </c>
      <c r="BX94" s="107" t="s">
        <v>76</v>
      </c>
      <c r="CL94" s="107" t="s">
        <v>1</v>
      </c>
    </row>
    <row r="95" s="7" customFormat="1" ht="24.75" customHeight="1">
      <c r="A95" s="109" t="s">
        <v>77</v>
      </c>
      <c r="B95" s="110"/>
      <c r="C95" s="111"/>
      <c r="D95" s="112" t="s">
        <v>78</v>
      </c>
      <c r="E95" s="112"/>
      <c r="F95" s="112"/>
      <c r="G95" s="112"/>
      <c r="H95" s="112"/>
      <c r="I95" s="113"/>
      <c r="J95" s="112" t="s">
        <v>79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'2022-012-1 - Vytápění'!J30</f>
        <v>376254.21000000002</v>
      </c>
      <c r="AH95" s="113"/>
      <c r="AI95" s="113"/>
      <c r="AJ95" s="113"/>
      <c r="AK95" s="113"/>
      <c r="AL95" s="113"/>
      <c r="AM95" s="113"/>
      <c r="AN95" s="114">
        <f>SUM(AG95,AT95)</f>
        <v>455267.59000000003</v>
      </c>
      <c r="AO95" s="113"/>
      <c r="AP95" s="113"/>
      <c r="AQ95" s="115" t="s">
        <v>80</v>
      </c>
      <c r="AR95" s="116"/>
      <c r="AS95" s="117">
        <v>0</v>
      </c>
      <c r="AT95" s="118">
        <f>ROUND(SUM(AV95:AW95),2)</f>
        <v>79013.380000000005</v>
      </c>
      <c r="AU95" s="119">
        <f>'2022-012-1 - Vytápění'!P124</f>
        <v>40.556832000000007</v>
      </c>
      <c r="AV95" s="118">
        <f>'2022-012-1 - Vytápění'!J33</f>
        <v>79013.380000000005</v>
      </c>
      <c r="AW95" s="118">
        <f>'2022-012-1 - Vytápění'!J34</f>
        <v>0</v>
      </c>
      <c r="AX95" s="118">
        <f>'2022-012-1 - Vytápění'!J35</f>
        <v>0</v>
      </c>
      <c r="AY95" s="118">
        <f>'2022-012-1 - Vytápění'!J36</f>
        <v>0</v>
      </c>
      <c r="AZ95" s="118">
        <f>'2022-012-1 - Vytápění'!F33</f>
        <v>376254.21000000002</v>
      </c>
      <c r="BA95" s="118">
        <f>'2022-012-1 - Vytápění'!F34</f>
        <v>0</v>
      </c>
      <c r="BB95" s="118">
        <f>'2022-012-1 - Vytápění'!F35</f>
        <v>0</v>
      </c>
      <c r="BC95" s="118">
        <f>'2022-012-1 - Vytápění'!F36</f>
        <v>0</v>
      </c>
      <c r="BD95" s="120">
        <f>'2022-012-1 - Vytápění'!F37</f>
        <v>0</v>
      </c>
      <c r="BE95" s="7"/>
      <c r="BT95" s="121" t="s">
        <v>81</v>
      </c>
      <c r="BV95" s="121" t="s">
        <v>75</v>
      </c>
      <c r="BW95" s="121" t="s">
        <v>82</v>
      </c>
      <c r="BX95" s="121" t="s">
        <v>5</v>
      </c>
      <c r="CL95" s="121" t="s">
        <v>1</v>
      </c>
      <c r="CM95" s="121" t="s">
        <v>83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zR02w1cB/emutnX6z6Ia1FKDmWvEWpuHarsr5gbNSUpLvNu21+zRIVhzFComUAdeb5PgtRJTTvrGtzhSmxkVOw==" hashValue="gzS4EWuSwLwRE7Qm/35YDcqq/VyHLE7SIyyb14zkEZMSxiHttvaO25Zpt9P+rm4Y0ZhetJNKNKxW69UbB3UhcQ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-012-1 -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7"/>
      <c r="AT3" s="14" t="s">
        <v>83</v>
      </c>
    </row>
    <row r="4" hidden="1" s="1" customFormat="1" ht="24.96" customHeight="1">
      <c r="B4" s="17"/>
      <c r="D4" s="124" t="s">
        <v>84</v>
      </c>
      <c r="L4" s="17"/>
      <c r="M4" s="125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6" t="s">
        <v>14</v>
      </c>
      <c r="L6" s="17"/>
    </row>
    <row r="7" hidden="1" s="1" customFormat="1" ht="16.5" customHeight="1">
      <c r="B7" s="17"/>
      <c r="E7" s="127" t="str">
        <f>'Rekapitulace stavby'!K6</f>
        <v>Stavební úpravy RD - energetické úspory č.p.889, k.ú. Stod</v>
      </c>
      <c r="F7" s="126"/>
      <c r="G7" s="126"/>
      <c r="H7" s="126"/>
      <c r="L7" s="17"/>
    </row>
    <row r="8" hidden="1" s="2" customFormat="1" ht="12" customHeight="1">
      <c r="A8" s="29"/>
      <c r="B8" s="35"/>
      <c r="C8" s="29"/>
      <c r="D8" s="126" t="s">
        <v>85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8" t="s">
        <v>86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26" t="s">
        <v>16</v>
      </c>
      <c r="E11" s="29"/>
      <c r="F11" s="129" t="s">
        <v>1</v>
      </c>
      <c r="G11" s="29"/>
      <c r="H11" s="29"/>
      <c r="I11" s="126" t="s">
        <v>17</v>
      </c>
      <c r="J11" s="129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26" t="s">
        <v>18</v>
      </c>
      <c r="E12" s="29"/>
      <c r="F12" s="129" t="s">
        <v>19</v>
      </c>
      <c r="G12" s="29"/>
      <c r="H12" s="29"/>
      <c r="I12" s="126" t="s">
        <v>20</v>
      </c>
      <c r="J12" s="130" t="str">
        <f>'Rekapitulace stavby'!AN8</f>
        <v>28. 1. 2022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26" t="s">
        <v>22</v>
      </c>
      <c r="E14" s="29"/>
      <c r="F14" s="29"/>
      <c r="G14" s="29"/>
      <c r="H14" s="29"/>
      <c r="I14" s="126" t="s">
        <v>23</v>
      </c>
      <c r="J14" s="129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9" t="str">
        <f>IF('Rekapitulace stavby'!E11="","",'Rekapitulace stavby'!E11)</f>
        <v xml:space="preserve"> </v>
      </c>
      <c r="F15" s="29"/>
      <c r="G15" s="29"/>
      <c r="H15" s="29"/>
      <c r="I15" s="126" t="s">
        <v>25</v>
      </c>
      <c r="J15" s="129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26" t="s">
        <v>26</v>
      </c>
      <c r="E17" s="29"/>
      <c r="F17" s="29"/>
      <c r="G17" s="29"/>
      <c r="H17" s="29"/>
      <c r="I17" s="126" t="s">
        <v>23</v>
      </c>
      <c r="J17" s="129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9" t="str">
        <f>'Rekapitulace stavby'!E14</f>
        <v xml:space="preserve"> </v>
      </c>
      <c r="F18" s="129"/>
      <c r="G18" s="129"/>
      <c r="H18" s="129"/>
      <c r="I18" s="126" t="s">
        <v>25</v>
      </c>
      <c r="J18" s="129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26" t="s">
        <v>27</v>
      </c>
      <c r="E20" s="29"/>
      <c r="F20" s="29"/>
      <c r="G20" s="29"/>
      <c r="H20" s="29"/>
      <c r="I20" s="126" t="s">
        <v>23</v>
      </c>
      <c r="J20" s="129" t="s">
        <v>1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9" t="s">
        <v>28</v>
      </c>
      <c r="F21" s="29"/>
      <c r="G21" s="29"/>
      <c r="H21" s="29"/>
      <c r="I21" s="126" t="s">
        <v>25</v>
      </c>
      <c r="J21" s="129" t="s">
        <v>1</v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26" t="s">
        <v>30</v>
      </c>
      <c r="E23" s="29"/>
      <c r="F23" s="29"/>
      <c r="G23" s="29"/>
      <c r="H23" s="29"/>
      <c r="I23" s="126" t="s">
        <v>23</v>
      </c>
      <c r="J23" s="129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9" t="s">
        <v>31</v>
      </c>
      <c r="F24" s="29"/>
      <c r="G24" s="29"/>
      <c r="H24" s="29"/>
      <c r="I24" s="126" t="s">
        <v>25</v>
      </c>
      <c r="J24" s="129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26" t="s">
        <v>32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31"/>
      <c r="B27" s="132"/>
      <c r="C27" s="131"/>
      <c r="D27" s="131"/>
      <c r="E27" s="133" t="s">
        <v>1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35"/>
      <c r="E29" s="135"/>
      <c r="F29" s="135"/>
      <c r="G29" s="135"/>
      <c r="H29" s="135"/>
      <c r="I29" s="135"/>
      <c r="J29" s="135"/>
      <c r="K29" s="135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36" t="s">
        <v>33</v>
      </c>
      <c r="E30" s="29"/>
      <c r="F30" s="29"/>
      <c r="G30" s="29"/>
      <c r="H30" s="29"/>
      <c r="I30" s="29"/>
      <c r="J30" s="137">
        <f>ROUND(J124, 2)</f>
        <v>376254.21000000002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35"/>
      <c r="E31" s="135"/>
      <c r="F31" s="135"/>
      <c r="G31" s="135"/>
      <c r="H31" s="135"/>
      <c r="I31" s="135"/>
      <c r="J31" s="135"/>
      <c r="K31" s="135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8" t="s">
        <v>35</v>
      </c>
      <c r="G32" s="29"/>
      <c r="H32" s="29"/>
      <c r="I32" s="138" t="s">
        <v>34</v>
      </c>
      <c r="J32" s="138" t="s">
        <v>36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9" t="s">
        <v>37</v>
      </c>
      <c r="E33" s="126" t="s">
        <v>38</v>
      </c>
      <c r="F33" s="140">
        <f>ROUND((SUM(BE124:BE203)),  2)</f>
        <v>376254.21000000002</v>
      </c>
      <c r="G33" s="29"/>
      <c r="H33" s="29"/>
      <c r="I33" s="141">
        <v>0.20999999999999999</v>
      </c>
      <c r="J33" s="140">
        <f>ROUND(((SUM(BE124:BE203))*I33),  2)</f>
        <v>79013.380000000005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26" t="s">
        <v>39</v>
      </c>
      <c r="F34" s="140">
        <f>ROUND((SUM(BF124:BF203)),  2)</f>
        <v>0</v>
      </c>
      <c r="G34" s="29"/>
      <c r="H34" s="29"/>
      <c r="I34" s="141">
        <v>0.14999999999999999</v>
      </c>
      <c r="J34" s="140">
        <f>ROUND(((SUM(BF124:BF203))*I34),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6" t="s">
        <v>40</v>
      </c>
      <c r="F35" s="140">
        <f>ROUND((SUM(BG124:BG203)),  2)</f>
        <v>0</v>
      </c>
      <c r="G35" s="29"/>
      <c r="H35" s="29"/>
      <c r="I35" s="141">
        <v>0.20999999999999999</v>
      </c>
      <c r="J35" s="140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26" t="s">
        <v>41</v>
      </c>
      <c r="F36" s="140">
        <f>ROUND((SUM(BH124:BH203)),  2)</f>
        <v>0</v>
      </c>
      <c r="G36" s="29"/>
      <c r="H36" s="29"/>
      <c r="I36" s="141">
        <v>0.14999999999999999</v>
      </c>
      <c r="J36" s="140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26" t="s">
        <v>42</v>
      </c>
      <c r="F37" s="140">
        <f>ROUND((SUM(BI124:BI203)),  2)</f>
        <v>0</v>
      </c>
      <c r="G37" s="29"/>
      <c r="H37" s="29"/>
      <c r="I37" s="141">
        <v>0</v>
      </c>
      <c r="J37" s="140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42"/>
      <c r="D39" s="143" t="s">
        <v>43</v>
      </c>
      <c r="E39" s="144"/>
      <c r="F39" s="144"/>
      <c r="G39" s="145" t="s">
        <v>44</v>
      </c>
      <c r="H39" s="146" t="s">
        <v>45</v>
      </c>
      <c r="I39" s="144"/>
      <c r="J39" s="147">
        <f>SUM(J30:J37)</f>
        <v>455267.59000000003</v>
      </c>
      <c r="K39" s="148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53"/>
      <c r="D50" s="149" t="s">
        <v>46</v>
      </c>
      <c r="E50" s="150"/>
      <c r="F50" s="150"/>
      <c r="G50" s="149" t="s">
        <v>47</v>
      </c>
      <c r="H50" s="150"/>
      <c r="I50" s="150"/>
      <c r="J50" s="150"/>
      <c r="K50" s="150"/>
      <c r="L50" s="53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29"/>
      <c r="B61" s="35"/>
      <c r="C61" s="29"/>
      <c r="D61" s="151" t="s">
        <v>48</v>
      </c>
      <c r="E61" s="152"/>
      <c r="F61" s="153" t="s">
        <v>49</v>
      </c>
      <c r="G61" s="151" t="s">
        <v>48</v>
      </c>
      <c r="H61" s="152"/>
      <c r="I61" s="152"/>
      <c r="J61" s="154" t="s">
        <v>49</v>
      </c>
      <c r="K61" s="152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29"/>
      <c r="B65" s="35"/>
      <c r="C65" s="29"/>
      <c r="D65" s="149" t="s">
        <v>50</v>
      </c>
      <c r="E65" s="155"/>
      <c r="F65" s="155"/>
      <c r="G65" s="149" t="s">
        <v>51</v>
      </c>
      <c r="H65" s="155"/>
      <c r="I65" s="155"/>
      <c r="J65" s="155"/>
      <c r="K65" s="155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29"/>
      <c r="B76" s="35"/>
      <c r="C76" s="29"/>
      <c r="D76" s="151" t="s">
        <v>48</v>
      </c>
      <c r="E76" s="152"/>
      <c r="F76" s="153" t="s">
        <v>49</v>
      </c>
      <c r="G76" s="151" t="s">
        <v>48</v>
      </c>
      <c r="H76" s="152"/>
      <c r="I76" s="152"/>
      <c r="J76" s="154" t="s">
        <v>49</v>
      </c>
      <c r="K76" s="152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hidden="1" s="2" customFormat="1" ht="14.4" customHeight="1">
      <c r="A77" s="29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hidden="1"/>
    <row r="79" hidden="1"/>
    <row r="80" hidden="1"/>
    <row r="81" hidden="1" s="2" customFormat="1" ht="6.96" customHeight="1">
      <c r="A81" s="29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87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60" t="str">
        <f>E7</f>
        <v>Stavební úpravy RD - energetické úspory č.p.889, k.ú. Stod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2022/012-1 - Vytápění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>Stod</v>
      </c>
      <c r="G89" s="31"/>
      <c r="H89" s="31"/>
      <c r="I89" s="26" t="s">
        <v>20</v>
      </c>
      <c r="J89" s="69" t="str">
        <f>IF(J12="","",J12)</f>
        <v>28. 1. 2022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27</v>
      </c>
      <c r="J91" s="27" t="str">
        <f>E21</f>
        <v>THERMOLUFT KT s.r.o.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26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Jan Štětka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1" t="s">
        <v>88</v>
      </c>
      <c r="D94" s="162"/>
      <c r="E94" s="162"/>
      <c r="F94" s="162"/>
      <c r="G94" s="162"/>
      <c r="H94" s="162"/>
      <c r="I94" s="162"/>
      <c r="J94" s="163" t="s">
        <v>89</v>
      </c>
      <c r="K94" s="162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4" t="s">
        <v>90</v>
      </c>
      <c r="D96" s="31"/>
      <c r="E96" s="31"/>
      <c r="F96" s="31"/>
      <c r="G96" s="31"/>
      <c r="H96" s="31"/>
      <c r="I96" s="31"/>
      <c r="J96" s="100">
        <f>J124</f>
        <v>376254.21000000002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hidden="1" s="9" customFormat="1" ht="24.96" customHeight="1">
      <c r="A97" s="9"/>
      <c r="B97" s="165"/>
      <c r="C97" s="166"/>
      <c r="D97" s="167" t="s">
        <v>92</v>
      </c>
      <c r="E97" s="168"/>
      <c r="F97" s="168"/>
      <c r="G97" s="168"/>
      <c r="H97" s="168"/>
      <c r="I97" s="168"/>
      <c r="J97" s="169">
        <f>J125</f>
        <v>376254.21000000002</v>
      </c>
      <c r="K97" s="166"/>
      <c r="L97" s="17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1"/>
      <c r="C98" s="172"/>
      <c r="D98" s="173" t="s">
        <v>93</v>
      </c>
      <c r="E98" s="174"/>
      <c r="F98" s="174"/>
      <c r="G98" s="174"/>
      <c r="H98" s="174"/>
      <c r="I98" s="174"/>
      <c r="J98" s="175">
        <f>J126</f>
        <v>15716.470000000001</v>
      </c>
      <c r="K98" s="172"/>
      <c r="L98" s="17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1"/>
      <c r="C99" s="172"/>
      <c r="D99" s="173" t="s">
        <v>94</v>
      </c>
      <c r="E99" s="174"/>
      <c r="F99" s="174"/>
      <c r="G99" s="174"/>
      <c r="H99" s="174"/>
      <c r="I99" s="174"/>
      <c r="J99" s="175">
        <f>J143</f>
        <v>12330.84</v>
      </c>
      <c r="K99" s="172"/>
      <c r="L99" s="17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1"/>
      <c r="C100" s="172"/>
      <c r="D100" s="173" t="s">
        <v>95</v>
      </c>
      <c r="E100" s="174"/>
      <c r="F100" s="174"/>
      <c r="G100" s="174"/>
      <c r="H100" s="174"/>
      <c r="I100" s="174"/>
      <c r="J100" s="175">
        <f>J157</f>
        <v>219754</v>
      </c>
      <c r="K100" s="172"/>
      <c r="L100" s="17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J168</f>
        <v>19172.099999999999</v>
      </c>
      <c r="K101" s="172"/>
      <c r="L101" s="17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1"/>
      <c r="C102" s="172"/>
      <c r="D102" s="173" t="s">
        <v>97</v>
      </c>
      <c r="E102" s="174"/>
      <c r="F102" s="174"/>
      <c r="G102" s="174"/>
      <c r="H102" s="174"/>
      <c r="I102" s="174"/>
      <c r="J102" s="175">
        <f>J175</f>
        <v>10977.65</v>
      </c>
      <c r="K102" s="172"/>
      <c r="L102" s="17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1"/>
      <c r="C103" s="172"/>
      <c r="D103" s="173" t="s">
        <v>98</v>
      </c>
      <c r="E103" s="174"/>
      <c r="F103" s="174"/>
      <c r="G103" s="174"/>
      <c r="H103" s="174"/>
      <c r="I103" s="174"/>
      <c r="J103" s="175">
        <f>J182</f>
        <v>9783.1499999999996</v>
      </c>
      <c r="K103" s="172"/>
      <c r="L103" s="17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1"/>
      <c r="C104" s="172"/>
      <c r="D104" s="173" t="s">
        <v>99</v>
      </c>
      <c r="E104" s="174"/>
      <c r="F104" s="174"/>
      <c r="G104" s="174"/>
      <c r="H104" s="174"/>
      <c r="I104" s="174"/>
      <c r="J104" s="175">
        <f>J194</f>
        <v>88520</v>
      </c>
      <c r="K104" s="172"/>
      <c r="L104" s="17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hidden="1" s="2" customFormat="1" ht="6.96" customHeight="1">
      <c r="A106" s="29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/>
    <row r="108" hidden="1"/>
    <row r="109" hidden="1"/>
    <row r="110" s="2" customFormat="1" ht="6.96" customHeight="1">
      <c r="A110" s="29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100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14</v>
      </c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160" t="str">
        <f>E7</f>
        <v>Stavební úpravy RD - energetické úspory č.p.889, k.ú. Stod</v>
      </c>
      <c r="F114" s="26"/>
      <c r="G114" s="26"/>
      <c r="H114" s="26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85</v>
      </c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66" t="str">
        <f>E9</f>
        <v>2022/012-1 - Vytápění</v>
      </c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18</v>
      </c>
      <c r="D118" s="31"/>
      <c r="E118" s="31"/>
      <c r="F118" s="23" t="str">
        <f>F12</f>
        <v>Stod</v>
      </c>
      <c r="G118" s="31"/>
      <c r="H118" s="31"/>
      <c r="I118" s="26" t="s">
        <v>20</v>
      </c>
      <c r="J118" s="69" t="str">
        <f>IF(J12="","",J12)</f>
        <v>28. 1. 2022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5.65" customHeight="1">
      <c r="A120" s="29"/>
      <c r="B120" s="30"/>
      <c r="C120" s="26" t="s">
        <v>22</v>
      </c>
      <c r="D120" s="31"/>
      <c r="E120" s="31"/>
      <c r="F120" s="23" t="str">
        <f>E15</f>
        <v xml:space="preserve"> </v>
      </c>
      <c r="G120" s="31"/>
      <c r="H120" s="31"/>
      <c r="I120" s="26" t="s">
        <v>27</v>
      </c>
      <c r="J120" s="27" t="str">
        <f>E21</f>
        <v>THERMOLUFT KT s.r.o.</v>
      </c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26</v>
      </c>
      <c r="D121" s="31"/>
      <c r="E121" s="31"/>
      <c r="F121" s="23" t="str">
        <f>IF(E18="","",E18)</f>
        <v xml:space="preserve"> </v>
      </c>
      <c r="G121" s="31"/>
      <c r="H121" s="31"/>
      <c r="I121" s="26" t="s">
        <v>30</v>
      </c>
      <c r="J121" s="27" t="str">
        <f>E24</f>
        <v>Jan Štětka</v>
      </c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77"/>
      <c r="B123" s="178"/>
      <c r="C123" s="179" t="s">
        <v>101</v>
      </c>
      <c r="D123" s="180" t="s">
        <v>58</v>
      </c>
      <c r="E123" s="180" t="s">
        <v>54</v>
      </c>
      <c r="F123" s="180" t="s">
        <v>55</v>
      </c>
      <c r="G123" s="180" t="s">
        <v>102</v>
      </c>
      <c r="H123" s="180" t="s">
        <v>103</v>
      </c>
      <c r="I123" s="180" t="s">
        <v>104</v>
      </c>
      <c r="J123" s="181" t="s">
        <v>89</v>
      </c>
      <c r="K123" s="182" t="s">
        <v>105</v>
      </c>
      <c r="L123" s="183"/>
      <c r="M123" s="90" t="s">
        <v>1</v>
      </c>
      <c r="N123" s="91" t="s">
        <v>37</v>
      </c>
      <c r="O123" s="91" t="s">
        <v>106</v>
      </c>
      <c r="P123" s="91" t="s">
        <v>107</v>
      </c>
      <c r="Q123" s="91" t="s">
        <v>108</v>
      </c>
      <c r="R123" s="91" t="s">
        <v>109</v>
      </c>
      <c r="S123" s="91" t="s">
        <v>110</v>
      </c>
      <c r="T123" s="92" t="s">
        <v>111</v>
      </c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</row>
    <row r="124" s="2" customFormat="1" ht="22.8" customHeight="1">
      <c r="A124" s="29"/>
      <c r="B124" s="30"/>
      <c r="C124" s="97" t="s">
        <v>112</v>
      </c>
      <c r="D124" s="31"/>
      <c r="E124" s="31"/>
      <c r="F124" s="31"/>
      <c r="G124" s="31"/>
      <c r="H124" s="31"/>
      <c r="I124" s="31"/>
      <c r="J124" s="184">
        <f>BK124</f>
        <v>376254.21000000002</v>
      </c>
      <c r="K124" s="31"/>
      <c r="L124" s="35"/>
      <c r="M124" s="93"/>
      <c r="N124" s="185"/>
      <c r="O124" s="94"/>
      <c r="P124" s="186">
        <f>P125</f>
        <v>40.556832000000007</v>
      </c>
      <c r="Q124" s="94"/>
      <c r="R124" s="186">
        <f>R125</f>
        <v>0.37173</v>
      </c>
      <c r="S124" s="94"/>
      <c r="T124" s="187">
        <f>T125</f>
        <v>0.35170999999999997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91</v>
      </c>
      <c r="BK124" s="188">
        <f>BK125</f>
        <v>376254.21000000002</v>
      </c>
    </row>
    <row r="125" s="12" customFormat="1" ht="25.92" customHeight="1">
      <c r="A125" s="12"/>
      <c r="B125" s="189"/>
      <c r="C125" s="190"/>
      <c r="D125" s="191" t="s">
        <v>72</v>
      </c>
      <c r="E125" s="192" t="s">
        <v>113</v>
      </c>
      <c r="F125" s="192" t="s">
        <v>114</v>
      </c>
      <c r="G125" s="190"/>
      <c r="H125" s="190"/>
      <c r="I125" s="190"/>
      <c r="J125" s="193">
        <f>BK125</f>
        <v>376254.21000000002</v>
      </c>
      <c r="K125" s="190"/>
      <c r="L125" s="194"/>
      <c r="M125" s="195"/>
      <c r="N125" s="196"/>
      <c r="O125" s="196"/>
      <c r="P125" s="197">
        <f>P126+P143+P157+P168+P175+P182+P194</f>
        <v>40.556832000000007</v>
      </c>
      <c r="Q125" s="196"/>
      <c r="R125" s="197">
        <f>R126+R143+R157+R168+R175+R182+R194</f>
        <v>0.37173</v>
      </c>
      <c r="S125" s="196"/>
      <c r="T125" s="198">
        <f>T126+T143+T157+T168+T175+T182+T194</f>
        <v>0.35170999999999997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83</v>
      </c>
      <c r="AT125" s="200" t="s">
        <v>72</v>
      </c>
      <c r="AU125" s="200" t="s">
        <v>73</v>
      </c>
      <c r="AY125" s="199" t="s">
        <v>115</v>
      </c>
      <c r="BK125" s="201">
        <f>BK126+BK143+BK157+BK168+BK175+BK182+BK194</f>
        <v>376254.21000000002</v>
      </c>
    </row>
    <row r="126" s="12" customFormat="1" ht="22.8" customHeight="1">
      <c r="A126" s="12"/>
      <c r="B126" s="189"/>
      <c r="C126" s="190"/>
      <c r="D126" s="191" t="s">
        <v>72</v>
      </c>
      <c r="E126" s="202" t="s">
        <v>116</v>
      </c>
      <c r="F126" s="202" t="s">
        <v>117</v>
      </c>
      <c r="G126" s="190"/>
      <c r="H126" s="190"/>
      <c r="I126" s="190"/>
      <c r="J126" s="203">
        <f>BK126</f>
        <v>15716.470000000001</v>
      </c>
      <c r="K126" s="190"/>
      <c r="L126" s="194"/>
      <c r="M126" s="195"/>
      <c r="N126" s="196"/>
      <c r="O126" s="196"/>
      <c r="P126" s="197">
        <f>SUM(P127:P142)</f>
        <v>7.7729240000000015</v>
      </c>
      <c r="Q126" s="196"/>
      <c r="R126" s="197">
        <f>SUM(R127:R142)</f>
        <v>0.012030000000000001</v>
      </c>
      <c r="S126" s="196"/>
      <c r="T126" s="198">
        <f>SUM(T127:T142)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83</v>
      </c>
      <c r="AT126" s="200" t="s">
        <v>72</v>
      </c>
      <c r="AU126" s="200" t="s">
        <v>81</v>
      </c>
      <c r="AY126" s="199" t="s">
        <v>115</v>
      </c>
      <c r="BK126" s="201">
        <f>SUM(BK127:BK142)</f>
        <v>15716.470000000001</v>
      </c>
    </row>
    <row r="127" s="2" customFormat="1" ht="24.15" customHeight="1">
      <c r="A127" s="29"/>
      <c r="B127" s="30"/>
      <c r="C127" s="204" t="s">
        <v>81</v>
      </c>
      <c r="D127" s="204" t="s">
        <v>118</v>
      </c>
      <c r="E127" s="205" t="s">
        <v>119</v>
      </c>
      <c r="F127" s="206" t="s">
        <v>120</v>
      </c>
      <c r="G127" s="207" t="s">
        <v>121</v>
      </c>
      <c r="H127" s="208">
        <v>2</v>
      </c>
      <c r="I127" s="209">
        <v>424</v>
      </c>
      <c r="J127" s="209">
        <f>ROUND(I127*H127,2)</f>
        <v>848</v>
      </c>
      <c r="K127" s="210"/>
      <c r="L127" s="35"/>
      <c r="M127" s="211" t="s">
        <v>1</v>
      </c>
      <c r="N127" s="212" t="s">
        <v>38</v>
      </c>
      <c r="O127" s="213">
        <v>0.61599999999999999</v>
      </c>
      <c r="P127" s="213">
        <f>O127*H127</f>
        <v>1.232</v>
      </c>
      <c r="Q127" s="213">
        <v>0.00116</v>
      </c>
      <c r="R127" s="213">
        <f>Q127*H127</f>
        <v>0.00232</v>
      </c>
      <c r="S127" s="213">
        <v>0</v>
      </c>
      <c r="T127" s="21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5" t="s">
        <v>122</v>
      </c>
      <c r="AT127" s="215" t="s">
        <v>118</v>
      </c>
      <c r="AU127" s="215" t="s">
        <v>83</v>
      </c>
      <c r="AY127" s="14" t="s">
        <v>115</v>
      </c>
      <c r="BE127" s="216">
        <f>IF(N127="základní",J127,0)</f>
        <v>848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4" t="s">
        <v>81</v>
      </c>
      <c r="BK127" s="216">
        <f>ROUND(I127*H127,2)</f>
        <v>848</v>
      </c>
      <c r="BL127" s="14" t="s">
        <v>122</v>
      </c>
      <c r="BM127" s="215" t="s">
        <v>123</v>
      </c>
    </row>
    <row r="128" s="2" customFormat="1" ht="24.15" customHeight="1">
      <c r="A128" s="29"/>
      <c r="B128" s="30"/>
      <c r="C128" s="204" t="s">
        <v>83</v>
      </c>
      <c r="D128" s="204" t="s">
        <v>118</v>
      </c>
      <c r="E128" s="205" t="s">
        <v>124</v>
      </c>
      <c r="F128" s="206" t="s">
        <v>125</v>
      </c>
      <c r="G128" s="207" t="s">
        <v>121</v>
      </c>
      <c r="H128" s="208">
        <v>2</v>
      </c>
      <c r="I128" s="209">
        <v>359</v>
      </c>
      <c r="J128" s="209">
        <f>ROUND(I128*H128,2)</f>
        <v>718</v>
      </c>
      <c r="K128" s="210"/>
      <c r="L128" s="35"/>
      <c r="M128" s="211" t="s">
        <v>1</v>
      </c>
      <c r="N128" s="212" t="s">
        <v>38</v>
      </c>
      <c r="O128" s="213">
        <v>0.52900000000000003</v>
      </c>
      <c r="P128" s="213">
        <f>O128*H128</f>
        <v>1.0580000000000001</v>
      </c>
      <c r="Q128" s="213">
        <v>0.00097999999999999997</v>
      </c>
      <c r="R128" s="213">
        <f>Q128*H128</f>
        <v>0.0019599999999999999</v>
      </c>
      <c r="S128" s="213">
        <v>0</v>
      </c>
      <c r="T128" s="21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5" t="s">
        <v>122</v>
      </c>
      <c r="AT128" s="215" t="s">
        <v>118</v>
      </c>
      <c r="AU128" s="215" t="s">
        <v>83</v>
      </c>
      <c r="AY128" s="14" t="s">
        <v>115</v>
      </c>
      <c r="BE128" s="216">
        <f>IF(N128="základní",J128,0)</f>
        <v>718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4" t="s">
        <v>81</v>
      </c>
      <c r="BK128" s="216">
        <f>ROUND(I128*H128,2)</f>
        <v>718</v>
      </c>
      <c r="BL128" s="14" t="s">
        <v>122</v>
      </c>
      <c r="BM128" s="215" t="s">
        <v>126</v>
      </c>
    </row>
    <row r="129" s="2" customFormat="1" ht="24.15" customHeight="1">
      <c r="A129" s="29"/>
      <c r="B129" s="30"/>
      <c r="C129" s="204" t="s">
        <v>127</v>
      </c>
      <c r="D129" s="204" t="s">
        <v>118</v>
      </c>
      <c r="E129" s="205" t="s">
        <v>128</v>
      </c>
      <c r="F129" s="206" t="s">
        <v>129</v>
      </c>
      <c r="G129" s="207" t="s">
        <v>121</v>
      </c>
      <c r="H129" s="208">
        <v>2</v>
      </c>
      <c r="I129" s="209">
        <v>437</v>
      </c>
      <c r="J129" s="209">
        <f>ROUND(I129*H129,2)</f>
        <v>874</v>
      </c>
      <c r="K129" s="210"/>
      <c r="L129" s="35"/>
      <c r="M129" s="211" t="s">
        <v>1</v>
      </c>
      <c r="N129" s="212" t="s">
        <v>38</v>
      </c>
      <c r="O129" s="213">
        <v>0.61599999999999999</v>
      </c>
      <c r="P129" s="213">
        <f>O129*H129</f>
        <v>1.232</v>
      </c>
      <c r="Q129" s="213">
        <v>0.0012600000000000001</v>
      </c>
      <c r="R129" s="213">
        <f>Q129*H129</f>
        <v>0.0025200000000000001</v>
      </c>
      <c r="S129" s="213">
        <v>0</v>
      </c>
      <c r="T129" s="21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5" t="s">
        <v>122</v>
      </c>
      <c r="AT129" s="215" t="s">
        <v>118</v>
      </c>
      <c r="AU129" s="215" t="s">
        <v>83</v>
      </c>
      <c r="AY129" s="14" t="s">
        <v>115</v>
      </c>
      <c r="BE129" s="216">
        <f>IF(N129="základní",J129,0)</f>
        <v>874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4" t="s">
        <v>81</v>
      </c>
      <c r="BK129" s="216">
        <f>ROUND(I129*H129,2)</f>
        <v>874</v>
      </c>
      <c r="BL129" s="14" t="s">
        <v>122</v>
      </c>
      <c r="BM129" s="215" t="s">
        <v>130</v>
      </c>
    </row>
    <row r="130" s="2" customFormat="1" ht="37.8" customHeight="1">
      <c r="A130" s="29"/>
      <c r="B130" s="30"/>
      <c r="C130" s="204" t="s">
        <v>131</v>
      </c>
      <c r="D130" s="204" t="s">
        <v>118</v>
      </c>
      <c r="E130" s="205" t="s">
        <v>132</v>
      </c>
      <c r="F130" s="206" t="s">
        <v>133</v>
      </c>
      <c r="G130" s="207" t="s">
        <v>121</v>
      </c>
      <c r="H130" s="208">
        <v>2</v>
      </c>
      <c r="I130" s="209">
        <v>75.299999999999997</v>
      </c>
      <c r="J130" s="209">
        <f>ROUND(I130*H130,2)</f>
        <v>150.59999999999999</v>
      </c>
      <c r="K130" s="210"/>
      <c r="L130" s="35"/>
      <c r="M130" s="211" t="s">
        <v>1</v>
      </c>
      <c r="N130" s="212" t="s">
        <v>38</v>
      </c>
      <c r="O130" s="213">
        <v>0.10299999999999999</v>
      </c>
      <c r="P130" s="213">
        <f>O130*H130</f>
        <v>0.20599999999999999</v>
      </c>
      <c r="Q130" s="213">
        <v>6.9999999999999994E-05</v>
      </c>
      <c r="R130" s="213">
        <f>Q130*H130</f>
        <v>0.00013999999999999999</v>
      </c>
      <c r="S130" s="213">
        <v>0</v>
      </c>
      <c r="T130" s="21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5" t="s">
        <v>122</v>
      </c>
      <c r="AT130" s="215" t="s">
        <v>118</v>
      </c>
      <c r="AU130" s="215" t="s">
        <v>83</v>
      </c>
      <c r="AY130" s="14" t="s">
        <v>115</v>
      </c>
      <c r="BE130" s="216">
        <f>IF(N130="základní",J130,0)</f>
        <v>150.59999999999999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4" t="s">
        <v>81</v>
      </c>
      <c r="BK130" s="216">
        <f>ROUND(I130*H130,2)</f>
        <v>150.59999999999999</v>
      </c>
      <c r="BL130" s="14" t="s">
        <v>122</v>
      </c>
      <c r="BM130" s="215" t="s">
        <v>134</v>
      </c>
    </row>
    <row r="131" s="2" customFormat="1" ht="37.8" customHeight="1">
      <c r="A131" s="29"/>
      <c r="B131" s="30"/>
      <c r="C131" s="204" t="s">
        <v>135</v>
      </c>
      <c r="D131" s="204" t="s">
        <v>118</v>
      </c>
      <c r="E131" s="205" t="s">
        <v>136</v>
      </c>
      <c r="F131" s="206" t="s">
        <v>137</v>
      </c>
      <c r="G131" s="207" t="s">
        <v>121</v>
      </c>
      <c r="H131" s="208">
        <v>2</v>
      </c>
      <c r="I131" s="209">
        <v>141</v>
      </c>
      <c r="J131" s="209">
        <f>ROUND(I131*H131,2)</f>
        <v>282</v>
      </c>
      <c r="K131" s="210"/>
      <c r="L131" s="35"/>
      <c r="M131" s="211" t="s">
        <v>1</v>
      </c>
      <c r="N131" s="212" t="s">
        <v>38</v>
      </c>
      <c r="O131" s="213">
        <v>0.11799999999999999</v>
      </c>
      <c r="P131" s="213">
        <f>O131*H131</f>
        <v>0.23599999999999999</v>
      </c>
      <c r="Q131" s="213">
        <v>0.00020000000000000001</v>
      </c>
      <c r="R131" s="213">
        <f>Q131*H131</f>
        <v>0.00040000000000000002</v>
      </c>
      <c r="S131" s="213">
        <v>0</v>
      </c>
      <c r="T131" s="21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5" t="s">
        <v>122</v>
      </c>
      <c r="AT131" s="215" t="s">
        <v>118</v>
      </c>
      <c r="AU131" s="215" t="s">
        <v>83</v>
      </c>
      <c r="AY131" s="14" t="s">
        <v>115</v>
      </c>
      <c r="BE131" s="216">
        <f>IF(N131="základní",J131,0)</f>
        <v>282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4" t="s">
        <v>81</v>
      </c>
      <c r="BK131" s="216">
        <f>ROUND(I131*H131,2)</f>
        <v>282</v>
      </c>
      <c r="BL131" s="14" t="s">
        <v>122</v>
      </c>
      <c r="BM131" s="215" t="s">
        <v>138</v>
      </c>
    </row>
    <row r="132" s="2" customFormat="1" ht="37.8" customHeight="1">
      <c r="A132" s="29"/>
      <c r="B132" s="30"/>
      <c r="C132" s="204" t="s">
        <v>139</v>
      </c>
      <c r="D132" s="204" t="s">
        <v>118</v>
      </c>
      <c r="E132" s="205" t="s">
        <v>140</v>
      </c>
      <c r="F132" s="206" t="s">
        <v>141</v>
      </c>
      <c r="G132" s="207" t="s">
        <v>121</v>
      </c>
      <c r="H132" s="208">
        <v>2</v>
      </c>
      <c r="I132" s="209">
        <v>169</v>
      </c>
      <c r="J132" s="209">
        <f>ROUND(I132*H132,2)</f>
        <v>338</v>
      </c>
      <c r="K132" s="210"/>
      <c r="L132" s="35"/>
      <c r="M132" s="211" t="s">
        <v>1</v>
      </c>
      <c r="N132" s="212" t="s">
        <v>38</v>
      </c>
      <c r="O132" s="213">
        <v>0.11799999999999999</v>
      </c>
      <c r="P132" s="213">
        <f>O132*H132</f>
        <v>0.23599999999999999</v>
      </c>
      <c r="Q132" s="213">
        <v>0.00024000000000000001</v>
      </c>
      <c r="R132" s="213">
        <f>Q132*H132</f>
        <v>0.00048000000000000001</v>
      </c>
      <c r="S132" s="213">
        <v>0</v>
      </c>
      <c r="T132" s="21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5" t="s">
        <v>122</v>
      </c>
      <c r="AT132" s="215" t="s">
        <v>118</v>
      </c>
      <c r="AU132" s="215" t="s">
        <v>83</v>
      </c>
      <c r="AY132" s="14" t="s">
        <v>115</v>
      </c>
      <c r="BE132" s="216">
        <f>IF(N132="základní",J132,0)</f>
        <v>338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4" t="s">
        <v>81</v>
      </c>
      <c r="BK132" s="216">
        <f>ROUND(I132*H132,2)</f>
        <v>338</v>
      </c>
      <c r="BL132" s="14" t="s">
        <v>122</v>
      </c>
      <c r="BM132" s="215" t="s">
        <v>142</v>
      </c>
    </row>
    <row r="133" s="2" customFormat="1" ht="24.15" customHeight="1">
      <c r="A133" s="29"/>
      <c r="B133" s="30"/>
      <c r="C133" s="204" t="s">
        <v>143</v>
      </c>
      <c r="D133" s="204" t="s">
        <v>118</v>
      </c>
      <c r="E133" s="205" t="s">
        <v>144</v>
      </c>
      <c r="F133" s="206" t="s">
        <v>145</v>
      </c>
      <c r="G133" s="207" t="s">
        <v>146</v>
      </c>
      <c r="H133" s="208">
        <v>1</v>
      </c>
      <c r="I133" s="209">
        <v>268</v>
      </c>
      <c r="J133" s="209">
        <f>ROUND(I133*H133,2)</f>
        <v>268</v>
      </c>
      <c r="K133" s="210"/>
      <c r="L133" s="35"/>
      <c r="M133" s="211" t="s">
        <v>1</v>
      </c>
      <c r="N133" s="212" t="s">
        <v>38</v>
      </c>
      <c r="O133" s="213">
        <v>0.16500000000000001</v>
      </c>
      <c r="P133" s="213">
        <f>O133*H133</f>
        <v>0.16500000000000001</v>
      </c>
      <c r="Q133" s="213">
        <v>0.00012</v>
      </c>
      <c r="R133" s="213">
        <f>Q133*H133</f>
        <v>0.00012</v>
      </c>
      <c r="S133" s="213">
        <v>0</v>
      </c>
      <c r="T133" s="21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5" t="s">
        <v>122</v>
      </c>
      <c r="AT133" s="215" t="s">
        <v>118</v>
      </c>
      <c r="AU133" s="215" t="s">
        <v>83</v>
      </c>
      <c r="AY133" s="14" t="s">
        <v>115</v>
      </c>
      <c r="BE133" s="216">
        <f>IF(N133="základní",J133,0)</f>
        <v>268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4" t="s">
        <v>81</v>
      </c>
      <c r="BK133" s="216">
        <f>ROUND(I133*H133,2)</f>
        <v>268</v>
      </c>
      <c r="BL133" s="14" t="s">
        <v>122</v>
      </c>
      <c r="BM133" s="215" t="s">
        <v>147</v>
      </c>
    </row>
    <row r="134" s="2" customFormat="1" ht="24.15" customHeight="1">
      <c r="A134" s="29"/>
      <c r="B134" s="30"/>
      <c r="C134" s="204" t="s">
        <v>148</v>
      </c>
      <c r="D134" s="204" t="s">
        <v>118</v>
      </c>
      <c r="E134" s="205" t="s">
        <v>149</v>
      </c>
      <c r="F134" s="206" t="s">
        <v>150</v>
      </c>
      <c r="G134" s="207" t="s">
        <v>146</v>
      </c>
      <c r="H134" s="208">
        <v>1</v>
      </c>
      <c r="I134" s="209">
        <v>360</v>
      </c>
      <c r="J134" s="209">
        <f>ROUND(I134*H134,2)</f>
        <v>360</v>
      </c>
      <c r="K134" s="210"/>
      <c r="L134" s="35"/>
      <c r="M134" s="211" t="s">
        <v>1</v>
      </c>
      <c r="N134" s="212" t="s">
        <v>38</v>
      </c>
      <c r="O134" s="213">
        <v>0.20699999999999999</v>
      </c>
      <c r="P134" s="213">
        <f>O134*H134</f>
        <v>0.20699999999999999</v>
      </c>
      <c r="Q134" s="213">
        <v>0.00017000000000000001</v>
      </c>
      <c r="R134" s="213">
        <f>Q134*H134</f>
        <v>0.00017000000000000001</v>
      </c>
      <c r="S134" s="213">
        <v>0</v>
      </c>
      <c r="T134" s="21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5" t="s">
        <v>122</v>
      </c>
      <c r="AT134" s="215" t="s">
        <v>118</v>
      </c>
      <c r="AU134" s="215" t="s">
        <v>83</v>
      </c>
      <c r="AY134" s="14" t="s">
        <v>115</v>
      </c>
      <c r="BE134" s="216">
        <f>IF(N134="základní",J134,0)</f>
        <v>360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4" t="s">
        <v>81</v>
      </c>
      <c r="BK134" s="216">
        <f>ROUND(I134*H134,2)</f>
        <v>360</v>
      </c>
      <c r="BL134" s="14" t="s">
        <v>122</v>
      </c>
      <c r="BM134" s="215" t="s">
        <v>151</v>
      </c>
    </row>
    <row r="135" s="2" customFormat="1" ht="24.15" customHeight="1">
      <c r="A135" s="29"/>
      <c r="B135" s="30"/>
      <c r="C135" s="204" t="s">
        <v>152</v>
      </c>
      <c r="D135" s="204" t="s">
        <v>118</v>
      </c>
      <c r="E135" s="205" t="s">
        <v>153</v>
      </c>
      <c r="F135" s="206" t="s">
        <v>154</v>
      </c>
      <c r="G135" s="207" t="s">
        <v>146</v>
      </c>
      <c r="H135" s="208">
        <v>1</v>
      </c>
      <c r="I135" s="209">
        <v>711</v>
      </c>
      <c r="J135" s="209">
        <f>ROUND(I135*H135,2)</f>
        <v>711</v>
      </c>
      <c r="K135" s="210"/>
      <c r="L135" s="35"/>
      <c r="M135" s="211" t="s">
        <v>1</v>
      </c>
      <c r="N135" s="212" t="s">
        <v>38</v>
      </c>
      <c r="O135" s="213">
        <v>0.16</v>
      </c>
      <c r="P135" s="213">
        <f>O135*H135</f>
        <v>0.16</v>
      </c>
      <c r="Q135" s="213">
        <v>0.00012</v>
      </c>
      <c r="R135" s="213">
        <f>Q135*H135</f>
        <v>0.00012</v>
      </c>
      <c r="S135" s="213">
        <v>0</v>
      </c>
      <c r="T135" s="21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5" t="s">
        <v>122</v>
      </c>
      <c r="AT135" s="215" t="s">
        <v>118</v>
      </c>
      <c r="AU135" s="215" t="s">
        <v>83</v>
      </c>
      <c r="AY135" s="14" t="s">
        <v>115</v>
      </c>
      <c r="BE135" s="216">
        <f>IF(N135="základní",J135,0)</f>
        <v>711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4" t="s">
        <v>81</v>
      </c>
      <c r="BK135" s="216">
        <f>ROUND(I135*H135,2)</f>
        <v>711</v>
      </c>
      <c r="BL135" s="14" t="s">
        <v>122</v>
      </c>
      <c r="BM135" s="215" t="s">
        <v>155</v>
      </c>
    </row>
    <row r="136" s="2" customFormat="1" ht="21.75" customHeight="1">
      <c r="A136" s="29"/>
      <c r="B136" s="30"/>
      <c r="C136" s="204" t="s">
        <v>156</v>
      </c>
      <c r="D136" s="204" t="s">
        <v>118</v>
      </c>
      <c r="E136" s="205" t="s">
        <v>157</v>
      </c>
      <c r="F136" s="206" t="s">
        <v>158</v>
      </c>
      <c r="G136" s="207" t="s">
        <v>146</v>
      </c>
      <c r="H136" s="208">
        <v>2</v>
      </c>
      <c r="I136" s="209">
        <v>262</v>
      </c>
      <c r="J136" s="209">
        <f>ROUND(I136*H136,2)</f>
        <v>524</v>
      </c>
      <c r="K136" s="210"/>
      <c r="L136" s="35"/>
      <c r="M136" s="211" t="s">
        <v>1</v>
      </c>
      <c r="N136" s="212" t="s">
        <v>38</v>
      </c>
      <c r="O136" s="213">
        <v>0.16</v>
      </c>
      <c r="P136" s="213">
        <f>O136*H136</f>
        <v>0.32000000000000001</v>
      </c>
      <c r="Q136" s="213">
        <v>0.00021000000000000001</v>
      </c>
      <c r="R136" s="213">
        <f>Q136*H136</f>
        <v>0.00042000000000000002</v>
      </c>
      <c r="S136" s="213">
        <v>0</v>
      </c>
      <c r="T136" s="21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5" t="s">
        <v>122</v>
      </c>
      <c r="AT136" s="215" t="s">
        <v>118</v>
      </c>
      <c r="AU136" s="215" t="s">
        <v>83</v>
      </c>
      <c r="AY136" s="14" t="s">
        <v>115</v>
      </c>
      <c r="BE136" s="216">
        <f>IF(N136="základní",J136,0)</f>
        <v>524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4" t="s">
        <v>81</v>
      </c>
      <c r="BK136" s="216">
        <f>ROUND(I136*H136,2)</f>
        <v>524</v>
      </c>
      <c r="BL136" s="14" t="s">
        <v>122</v>
      </c>
      <c r="BM136" s="215" t="s">
        <v>159</v>
      </c>
    </row>
    <row r="137" s="2" customFormat="1" ht="21.75" customHeight="1">
      <c r="A137" s="29"/>
      <c r="B137" s="30"/>
      <c r="C137" s="204" t="s">
        <v>160</v>
      </c>
      <c r="D137" s="204" t="s">
        <v>118</v>
      </c>
      <c r="E137" s="205" t="s">
        <v>161</v>
      </c>
      <c r="F137" s="206" t="s">
        <v>162</v>
      </c>
      <c r="G137" s="207" t="s">
        <v>146</v>
      </c>
      <c r="H137" s="208">
        <v>2</v>
      </c>
      <c r="I137" s="209">
        <v>379</v>
      </c>
      <c r="J137" s="209">
        <f>ROUND(I137*H137,2)</f>
        <v>758</v>
      </c>
      <c r="K137" s="210"/>
      <c r="L137" s="35"/>
      <c r="M137" s="211" t="s">
        <v>1</v>
      </c>
      <c r="N137" s="212" t="s">
        <v>38</v>
      </c>
      <c r="O137" s="213">
        <v>0.20000000000000001</v>
      </c>
      <c r="P137" s="213">
        <f>O137*H137</f>
        <v>0.40000000000000002</v>
      </c>
      <c r="Q137" s="213">
        <v>0.00034000000000000002</v>
      </c>
      <c r="R137" s="213">
        <f>Q137*H137</f>
        <v>0.00068000000000000005</v>
      </c>
      <c r="S137" s="213">
        <v>0</v>
      </c>
      <c r="T137" s="21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5" t="s">
        <v>122</v>
      </c>
      <c r="AT137" s="215" t="s">
        <v>118</v>
      </c>
      <c r="AU137" s="215" t="s">
        <v>83</v>
      </c>
      <c r="AY137" s="14" t="s">
        <v>115</v>
      </c>
      <c r="BE137" s="216">
        <f>IF(N137="základní",J137,0)</f>
        <v>758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4" t="s">
        <v>81</v>
      </c>
      <c r="BK137" s="216">
        <f>ROUND(I137*H137,2)</f>
        <v>758</v>
      </c>
      <c r="BL137" s="14" t="s">
        <v>122</v>
      </c>
      <c r="BM137" s="215" t="s">
        <v>163</v>
      </c>
    </row>
    <row r="138" s="2" customFormat="1" ht="21.75" customHeight="1">
      <c r="A138" s="29"/>
      <c r="B138" s="30"/>
      <c r="C138" s="204" t="s">
        <v>164</v>
      </c>
      <c r="D138" s="204" t="s">
        <v>118</v>
      </c>
      <c r="E138" s="205" t="s">
        <v>165</v>
      </c>
      <c r="F138" s="206" t="s">
        <v>166</v>
      </c>
      <c r="G138" s="207" t="s">
        <v>146</v>
      </c>
      <c r="H138" s="208">
        <v>4</v>
      </c>
      <c r="I138" s="209">
        <v>92</v>
      </c>
      <c r="J138" s="209">
        <f>ROUND(I138*H138,2)</f>
        <v>368</v>
      </c>
      <c r="K138" s="210"/>
      <c r="L138" s="35"/>
      <c r="M138" s="211" t="s">
        <v>1</v>
      </c>
      <c r="N138" s="212" t="s">
        <v>38</v>
      </c>
      <c r="O138" s="213">
        <v>0.16500000000000001</v>
      </c>
      <c r="P138" s="213">
        <f>O138*H138</f>
        <v>0.66000000000000003</v>
      </c>
      <c r="Q138" s="213">
        <v>2.0000000000000002E-05</v>
      </c>
      <c r="R138" s="213">
        <f>Q138*H138</f>
        <v>8.0000000000000007E-05</v>
      </c>
      <c r="S138" s="213">
        <v>0</v>
      </c>
      <c r="T138" s="21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5" t="s">
        <v>122</v>
      </c>
      <c r="AT138" s="215" t="s">
        <v>118</v>
      </c>
      <c r="AU138" s="215" t="s">
        <v>83</v>
      </c>
      <c r="AY138" s="14" t="s">
        <v>115</v>
      </c>
      <c r="BE138" s="216">
        <f>IF(N138="základní",J138,0)</f>
        <v>368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4" t="s">
        <v>81</v>
      </c>
      <c r="BK138" s="216">
        <f>ROUND(I138*H138,2)</f>
        <v>368</v>
      </c>
      <c r="BL138" s="14" t="s">
        <v>122</v>
      </c>
      <c r="BM138" s="215" t="s">
        <v>167</v>
      </c>
    </row>
    <row r="139" s="2" customFormat="1" ht="21.75" customHeight="1">
      <c r="A139" s="29"/>
      <c r="B139" s="30"/>
      <c r="C139" s="204" t="s">
        <v>168</v>
      </c>
      <c r="D139" s="204" t="s">
        <v>118</v>
      </c>
      <c r="E139" s="205" t="s">
        <v>169</v>
      </c>
      <c r="F139" s="206" t="s">
        <v>170</v>
      </c>
      <c r="G139" s="207" t="s">
        <v>146</v>
      </c>
      <c r="H139" s="208">
        <v>3</v>
      </c>
      <c r="I139" s="209">
        <v>114</v>
      </c>
      <c r="J139" s="209">
        <f>ROUND(I139*H139,2)</f>
        <v>342</v>
      </c>
      <c r="K139" s="210"/>
      <c r="L139" s="35"/>
      <c r="M139" s="211" t="s">
        <v>1</v>
      </c>
      <c r="N139" s="212" t="s">
        <v>38</v>
      </c>
      <c r="O139" s="213">
        <v>0.20699999999999999</v>
      </c>
      <c r="P139" s="213">
        <f>O139*H139</f>
        <v>0.621</v>
      </c>
      <c r="Q139" s="213">
        <v>2.0000000000000002E-05</v>
      </c>
      <c r="R139" s="213">
        <f>Q139*H139</f>
        <v>6.0000000000000008E-05</v>
      </c>
      <c r="S139" s="213">
        <v>0</v>
      </c>
      <c r="T139" s="21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5" t="s">
        <v>122</v>
      </c>
      <c r="AT139" s="215" t="s">
        <v>118</v>
      </c>
      <c r="AU139" s="215" t="s">
        <v>83</v>
      </c>
      <c r="AY139" s="14" t="s">
        <v>115</v>
      </c>
      <c r="BE139" s="216">
        <f>IF(N139="základní",J139,0)</f>
        <v>342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4" t="s">
        <v>81</v>
      </c>
      <c r="BK139" s="216">
        <f>ROUND(I139*H139,2)</f>
        <v>342</v>
      </c>
      <c r="BL139" s="14" t="s">
        <v>122</v>
      </c>
      <c r="BM139" s="215" t="s">
        <v>171</v>
      </c>
    </row>
    <row r="140" s="2" customFormat="1" ht="33" customHeight="1">
      <c r="A140" s="29"/>
      <c r="B140" s="30"/>
      <c r="C140" s="204" t="s">
        <v>172</v>
      </c>
      <c r="D140" s="204" t="s">
        <v>118</v>
      </c>
      <c r="E140" s="205" t="s">
        <v>173</v>
      </c>
      <c r="F140" s="206" t="s">
        <v>174</v>
      </c>
      <c r="G140" s="207" t="s">
        <v>175</v>
      </c>
      <c r="H140" s="208">
        <v>1</v>
      </c>
      <c r="I140" s="209">
        <v>8200</v>
      </c>
      <c r="J140" s="209">
        <f>ROUND(I140*H140,2)</f>
        <v>8200</v>
      </c>
      <c r="K140" s="210"/>
      <c r="L140" s="35"/>
      <c r="M140" s="211" t="s">
        <v>1</v>
      </c>
      <c r="N140" s="212" t="s">
        <v>38</v>
      </c>
      <c r="O140" s="213">
        <v>0.51200000000000001</v>
      </c>
      <c r="P140" s="213">
        <f>O140*H140</f>
        <v>0.51200000000000001</v>
      </c>
      <c r="Q140" s="213">
        <v>0.0018799999999999999</v>
      </c>
      <c r="R140" s="213">
        <f>Q140*H140</f>
        <v>0.0018799999999999999</v>
      </c>
      <c r="S140" s="213">
        <v>0</v>
      </c>
      <c r="T140" s="21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5" t="s">
        <v>122</v>
      </c>
      <c r="AT140" s="215" t="s">
        <v>118</v>
      </c>
      <c r="AU140" s="215" t="s">
        <v>83</v>
      </c>
      <c r="AY140" s="14" t="s">
        <v>115</v>
      </c>
      <c r="BE140" s="216">
        <f>IF(N140="základní",J140,0)</f>
        <v>8200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4" t="s">
        <v>81</v>
      </c>
      <c r="BK140" s="216">
        <f>ROUND(I140*H140,2)</f>
        <v>8200</v>
      </c>
      <c r="BL140" s="14" t="s">
        <v>122</v>
      </c>
      <c r="BM140" s="215" t="s">
        <v>176</v>
      </c>
    </row>
    <row r="141" s="2" customFormat="1" ht="24.15" customHeight="1">
      <c r="A141" s="29"/>
      <c r="B141" s="30"/>
      <c r="C141" s="204" t="s">
        <v>8</v>
      </c>
      <c r="D141" s="204" t="s">
        <v>118</v>
      </c>
      <c r="E141" s="205" t="s">
        <v>177</v>
      </c>
      <c r="F141" s="206" t="s">
        <v>178</v>
      </c>
      <c r="G141" s="207" t="s">
        <v>175</v>
      </c>
      <c r="H141" s="208">
        <v>1</v>
      </c>
      <c r="I141" s="209">
        <v>967</v>
      </c>
      <c r="J141" s="209">
        <f>ROUND(I141*H141,2)</f>
        <v>967</v>
      </c>
      <c r="K141" s="210"/>
      <c r="L141" s="35"/>
      <c r="M141" s="211" t="s">
        <v>1</v>
      </c>
      <c r="N141" s="212" t="s">
        <v>38</v>
      </c>
      <c r="O141" s="213">
        <v>0.51200000000000001</v>
      </c>
      <c r="P141" s="213">
        <f>O141*H141</f>
        <v>0.51200000000000001</v>
      </c>
      <c r="Q141" s="213">
        <v>0.00068000000000000005</v>
      </c>
      <c r="R141" s="213">
        <f>Q141*H141</f>
        <v>0.00068000000000000005</v>
      </c>
      <c r="S141" s="213">
        <v>0</v>
      </c>
      <c r="T141" s="21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5" t="s">
        <v>122</v>
      </c>
      <c r="AT141" s="215" t="s">
        <v>118</v>
      </c>
      <c r="AU141" s="215" t="s">
        <v>83</v>
      </c>
      <c r="AY141" s="14" t="s">
        <v>115</v>
      </c>
      <c r="BE141" s="216">
        <f>IF(N141="základní",J141,0)</f>
        <v>967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4" t="s">
        <v>81</v>
      </c>
      <c r="BK141" s="216">
        <f>ROUND(I141*H141,2)</f>
        <v>967</v>
      </c>
      <c r="BL141" s="14" t="s">
        <v>122</v>
      </c>
      <c r="BM141" s="215" t="s">
        <v>179</v>
      </c>
    </row>
    <row r="142" s="2" customFormat="1" ht="24.15" customHeight="1">
      <c r="A142" s="29"/>
      <c r="B142" s="30"/>
      <c r="C142" s="204" t="s">
        <v>122</v>
      </c>
      <c r="D142" s="204" t="s">
        <v>118</v>
      </c>
      <c r="E142" s="205" t="s">
        <v>180</v>
      </c>
      <c r="F142" s="206" t="s">
        <v>181</v>
      </c>
      <c r="G142" s="207" t="s">
        <v>182</v>
      </c>
      <c r="H142" s="208">
        <v>0.012</v>
      </c>
      <c r="I142" s="209">
        <v>656</v>
      </c>
      <c r="J142" s="209">
        <f>ROUND(I142*H142,2)</f>
        <v>7.8700000000000001</v>
      </c>
      <c r="K142" s="210"/>
      <c r="L142" s="35"/>
      <c r="M142" s="211" t="s">
        <v>1</v>
      </c>
      <c r="N142" s="212" t="s">
        <v>38</v>
      </c>
      <c r="O142" s="213">
        <v>1.327</v>
      </c>
      <c r="P142" s="213">
        <f>O142*H142</f>
        <v>0.015924000000000001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5" t="s">
        <v>122</v>
      </c>
      <c r="AT142" s="215" t="s">
        <v>118</v>
      </c>
      <c r="AU142" s="215" t="s">
        <v>83</v>
      </c>
      <c r="AY142" s="14" t="s">
        <v>115</v>
      </c>
      <c r="BE142" s="216">
        <f>IF(N142="základní",J142,0)</f>
        <v>7.8700000000000001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4" t="s">
        <v>81</v>
      </c>
      <c r="BK142" s="216">
        <f>ROUND(I142*H142,2)</f>
        <v>7.8700000000000001</v>
      </c>
      <c r="BL142" s="14" t="s">
        <v>122</v>
      </c>
      <c r="BM142" s="215" t="s">
        <v>183</v>
      </c>
    </row>
    <row r="143" s="12" customFormat="1" ht="22.8" customHeight="1">
      <c r="A143" s="12"/>
      <c r="B143" s="189"/>
      <c r="C143" s="190"/>
      <c r="D143" s="191" t="s">
        <v>72</v>
      </c>
      <c r="E143" s="202" t="s">
        <v>184</v>
      </c>
      <c r="F143" s="202" t="s">
        <v>185</v>
      </c>
      <c r="G143" s="190"/>
      <c r="H143" s="190"/>
      <c r="I143" s="190"/>
      <c r="J143" s="203">
        <f>BK143</f>
        <v>12330.84</v>
      </c>
      <c r="K143" s="190"/>
      <c r="L143" s="194"/>
      <c r="M143" s="195"/>
      <c r="N143" s="196"/>
      <c r="O143" s="196"/>
      <c r="P143" s="197">
        <f>SUM(P144:P156)</f>
        <v>10.646900000000001</v>
      </c>
      <c r="Q143" s="196"/>
      <c r="R143" s="197">
        <f>SUM(R144:R156)</f>
        <v>0.0012899999999999999</v>
      </c>
      <c r="S143" s="196"/>
      <c r="T143" s="198">
        <f>SUM(T144:T156)</f>
        <v>0.35170999999999997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9" t="s">
        <v>83</v>
      </c>
      <c r="AT143" s="200" t="s">
        <v>72</v>
      </c>
      <c r="AU143" s="200" t="s">
        <v>81</v>
      </c>
      <c r="AY143" s="199" t="s">
        <v>115</v>
      </c>
      <c r="BK143" s="201">
        <f>SUM(BK144:BK156)</f>
        <v>12330.84</v>
      </c>
    </row>
    <row r="144" s="2" customFormat="1" ht="24.15" customHeight="1">
      <c r="A144" s="29"/>
      <c r="B144" s="30"/>
      <c r="C144" s="204" t="s">
        <v>186</v>
      </c>
      <c r="D144" s="204" t="s">
        <v>118</v>
      </c>
      <c r="E144" s="205" t="s">
        <v>187</v>
      </c>
      <c r="F144" s="206" t="s">
        <v>188</v>
      </c>
      <c r="G144" s="207" t="s">
        <v>121</v>
      </c>
      <c r="H144" s="208">
        <v>6</v>
      </c>
      <c r="I144" s="209">
        <v>7.1399999999999997</v>
      </c>
      <c r="J144" s="209">
        <f>ROUND(I144*H144,2)</f>
        <v>42.840000000000003</v>
      </c>
      <c r="K144" s="210"/>
      <c r="L144" s="35"/>
      <c r="M144" s="211" t="s">
        <v>1</v>
      </c>
      <c r="N144" s="212" t="s">
        <v>38</v>
      </c>
      <c r="O144" s="213">
        <v>0.017000000000000001</v>
      </c>
      <c r="P144" s="213">
        <f>O144*H144</f>
        <v>0.10200000000000001</v>
      </c>
      <c r="Q144" s="213">
        <v>0</v>
      </c>
      <c r="R144" s="213">
        <f>Q144*H144</f>
        <v>0</v>
      </c>
      <c r="S144" s="213">
        <v>0.00055999999999999995</v>
      </c>
      <c r="T144" s="214">
        <f>S144*H144</f>
        <v>0.0033599999999999997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5" t="s">
        <v>122</v>
      </c>
      <c r="AT144" s="215" t="s">
        <v>118</v>
      </c>
      <c r="AU144" s="215" t="s">
        <v>83</v>
      </c>
      <c r="AY144" s="14" t="s">
        <v>115</v>
      </c>
      <c r="BE144" s="216">
        <f>IF(N144="základní",J144,0)</f>
        <v>42.840000000000003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4" t="s">
        <v>81</v>
      </c>
      <c r="BK144" s="216">
        <f>ROUND(I144*H144,2)</f>
        <v>42.840000000000003</v>
      </c>
      <c r="BL144" s="14" t="s">
        <v>122</v>
      </c>
      <c r="BM144" s="215" t="s">
        <v>189</v>
      </c>
    </row>
    <row r="145" s="2" customFormat="1" ht="21.75" customHeight="1">
      <c r="A145" s="29"/>
      <c r="B145" s="30"/>
      <c r="C145" s="204" t="s">
        <v>190</v>
      </c>
      <c r="D145" s="204" t="s">
        <v>118</v>
      </c>
      <c r="E145" s="205" t="s">
        <v>191</v>
      </c>
      <c r="F145" s="206" t="s">
        <v>192</v>
      </c>
      <c r="G145" s="207" t="s">
        <v>121</v>
      </c>
      <c r="H145" s="208">
        <v>6</v>
      </c>
      <c r="I145" s="209">
        <v>34.899999999999999</v>
      </c>
      <c r="J145" s="209">
        <f>ROUND(I145*H145,2)</f>
        <v>209.40000000000001</v>
      </c>
      <c r="K145" s="210"/>
      <c r="L145" s="35"/>
      <c r="M145" s="211" t="s">
        <v>1</v>
      </c>
      <c r="N145" s="212" t="s">
        <v>38</v>
      </c>
      <c r="O145" s="213">
        <v>0.083000000000000004</v>
      </c>
      <c r="P145" s="213">
        <f>O145*H145</f>
        <v>0.498</v>
      </c>
      <c r="Q145" s="213">
        <v>0</v>
      </c>
      <c r="R145" s="213">
        <f>Q145*H145</f>
        <v>0</v>
      </c>
      <c r="S145" s="213">
        <v>0.00029</v>
      </c>
      <c r="T145" s="214">
        <f>S145*H145</f>
        <v>0.00174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5" t="s">
        <v>122</v>
      </c>
      <c r="AT145" s="215" t="s">
        <v>118</v>
      </c>
      <c r="AU145" s="215" t="s">
        <v>83</v>
      </c>
      <c r="AY145" s="14" t="s">
        <v>115</v>
      </c>
      <c r="BE145" s="216">
        <f>IF(N145="základní",J145,0)</f>
        <v>209.40000000000001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4" t="s">
        <v>81</v>
      </c>
      <c r="BK145" s="216">
        <f>ROUND(I145*H145,2)</f>
        <v>209.40000000000001</v>
      </c>
      <c r="BL145" s="14" t="s">
        <v>122</v>
      </c>
      <c r="BM145" s="215" t="s">
        <v>193</v>
      </c>
    </row>
    <row r="146" s="2" customFormat="1" ht="16.5" customHeight="1">
      <c r="A146" s="29"/>
      <c r="B146" s="30"/>
      <c r="C146" s="204" t="s">
        <v>194</v>
      </c>
      <c r="D146" s="204" t="s">
        <v>118</v>
      </c>
      <c r="E146" s="205" t="s">
        <v>195</v>
      </c>
      <c r="F146" s="206" t="s">
        <v>196</v>
      </c>
      <c r="G146" s="207" t="s">
        <v>146</v>
      </c>
      <c r="H146" s="208">
        <v>1</v>
      </c>
      <c r="I146" s="209">
        <v>5000</v>
      </c>
      <c r="J146" s="209">
        <f>ROUND(I146*H146,2)</f>
        <v>5000</v>
      </c>
      <c r="K146" s="210"/>
      <c r="L146" s="35"/>
      <c r="M146" s="211" t="s">
        <v>1</v>
      </c>
      <c r="N146" s="212" t="s">
        <v>38</v>
      </c>
      <c r="O146" s="213">
        <v>0</v>
      </c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5" t="s">
        <v>122</v>
      </c>
      <c r="AT146" s="215" t="s">
        <v>118</v>
      </c>
      <c r="AU146" s="215" t="s">
        <v>83</v>
      </c>
      <c r="AY146" s="14" t="s">
        <v>115</v>
      </c>
      <c r="BE146" s="216">
        <f>IF(N146="základní",J146,0)</f>
        <v>5000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4" t="s">
        <v>81</v>
      </c>
      <c r="BK146" s="216">
        <f>ROUND(I146*H146,2)</f>
        <v>5000</v>
      </c>
      <c r="BL146" s="14" t="s">
        <v>122</v>
      </c>
      <c r="BM146" s="215" t="s">
        <v>197</v>
      </c>
    </row>
    <row r="147" s="2" customFormat="1" ht="16.5" customHeight="1">
      <c r="A147" s="29"/>
      <c r="B147" s="30"/>
      <c r="C147" s="204" t="s">
        <v>198</v>
      </c>
      <c r="D147" s="204" t="s">
        <v>118</v>
      </c>
      <c r="E147" s="205" t="s">
        <v>199</v>
      </c>
      <c r="F147" s="206" t="s">
        <v>200</v>
      </c>
      <c r="G147" s="207" t="s">
        <v>146</v>
      </c>
      <c r="H147" s="208">
        <v>1</v>
      </c>
      <c r="I147" s="209">
        <v>2000</v>
      </c>
      <c r="J147" s="209">
        <f>ROUND(I147*H147,2)</f>
        <v>2000</v>
      </c>
      <c r="K147" s="210"/>
      <c r="L147" s="35"/>
      <c r="M147" s="211" t="s">
        <v>1</v>
      </c>
      <c r="N147" s="212" t="s">
        <v>38</v>
      </c>
      <c r="O147" s="213">
        <v>0</v>
      </c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5" t="s">
        <v>122</v>
      </c>
      <c r="AT147" s="215" t="s">
        <v>118</v>
      </c>
      <c r="AU147" s="215" t="s">
        <v>83</v>
      </c>
      <c r="AY147" s="14" t="s">
        <v>115</v>
      </c>
      <c r="BE147" s="216">
        <f>IF(N147="základní",J147,0)</f>
        <v>2000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4" t="s">
        <v>81</v>
      </c>
      <c r="BK147" s="216">
        <f>ROUND(I147*H147,2)</f>
        <v>2000</v>
      </c>
      <c r="BL147" s="14" t="s">
        <v>122</v>
      </c>
      <c r="BM147" s="215" t="s">
        <v>201</v>
      </c>
    </row>
    <row r="148" s="2" customFormat="1" ht="24.15" customHeight="1">
      <c r="A148" s="29"/>
      <c r="B148" s="30"/>
      <c r="C148" s="204" t="s">
        <v>7</v>
      </c>
      <c r="D148" s="204" t="s">
        <v>118</v>
      </c>
      <c r="E148" s="205" t="s">
        <v>202</v>
      </c>
      <c r="F148" s="206" t="s">
        <v>203</v>
      </c>
      <c r="G148" s="207" t="s">
        <v>146</v>
      </c>
      <c r="H148" s="208">
        <v>1</v>
      </c>
      <c r="I148" s="209">
        <v>838</v>
      </c>
      <c r="J148" s="209">
        <f>ROUND(I148*H148,2)</f>
        <v>838</v>
      </c>
      <c r="K148" s="210"/>
      <c r="L148" s="35"/>
      <c r="M148" s="211" t="s">
        <v>1</v>
      </c>
      <c r="N148" s="212" t="s">
        <v>38</v>
      </c>
      <c r="O148" s="213">
        <v>1.5449999999999999</v>
      </c>
      <c r="P148" s="213">
        <f>O148*H148</f>
        <v>1.5449999999999999</v>
      </c>
      <c r="Q148" s="213">
        <v>0.00017000000000000001</v>
      </c>
      <c r="R148" s="213">
        <f>Q148*H148</f>
        <v>0.00017000000000000001</v>
      </c>
      <c r="S148" s="213">
        <v>0.22625000000000001</v>
      </c>
      <c r="T148" s="214">
        <f>S148*H148</f>
        <v>0.22625000000000001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5" t="s">
        <v>122</v>
      </c>
      <c r="AT148" s="215" t="s">
        <v>118</v>
      </c>
      <c r="AU148" s="215" t="s">
        <v>83</v>
      </c>
      <c r="AY148" s="14" t="s">
        <v>115</v>
      </c>
      <c r="BE148" s="216">
        <f>IF(N148="základní",J148,0)</f>
        <v>838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4" t="s">
        <v>81</v>
      </c>
      <c r="BK148" s="216">
        <f>ROUND(I148*H148,2)</f>
        <v>838</v>
      </c>
      <c r="BL148" s="14" t="s">
        <v>122</v>
      </c>
      <c r="BM148" s="215" t="s">
        <v>204</v>
      </c>
    </row>
    <row r="149" s="2" customFormat="1" ht="21.75" customHeight="1">
      <c r="A149" s="29"/>
      <c r="B149" s="30"/>
      <c r="C149" s="204" t="s">
        <v>205</v>
      </c>
      <c r="D149" s="204" t="s">
        <v>118</v>
      </c>
      <c r="E149" s="205" t="s">
        <v>206</v>
      </c>
      <c r="F149" s="206" t="s">
        <v>207</v>
      </c>
      <c r="G149" s="207" t="s">
        <v>146</v>
      </c>
      <c r="H149" s="208">
        <v>1</v>
      </c>
      <c r="I149" s="209">
        <v>247</v>
      </c>
      <c r="J149" s="209">
        <f>ROUND(I149*H149,2)</f>
        <v>247</v>
      </c>
      <c r="K149" s="210"/>
      <c r="L149" s="35"/>
      <c r="M149" s="211" t="s">
        <v>1</v>
      </c>
      <c r="N149" s="212" t="s">
        <v>38</v>
      </c>
      <c r="O149" s="213">
        <v>0.53000000000000003</v>
      </c>
      <c r="P149" s="213">
        <f>O149*H149</f>
        <v>0.53000000000000003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5" t="s">
        <v>122</v>
      </c>
      <c r="AT149" s="215" t="s">
        <v>118</v>
      </c>
      <c r="AU149" s="215" t="s">
        <v>83</v>
      </c>
      <c r="AY149" s="14" t="s">
        <v>115</v>
      </c>
      <c r="BE149" s="216">
        <f>IF(N149="základní",J149,0)</f>
        <v>247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4" t="s">
        <v>81</v>
      </c>
      <c r="BK149" s="216">
        <f>ROUND(I149*H149,2)</f>
        <v>247</v>
      </c>
      <c r="BL149" s="14" t="s">
        <v>122</v>
      </c>
      <c r="BM149" s="215" t="s">
        <v>208</v>
      </c>
    </row>
    <row r="150" s="2" customFormat="1" ht="24.15" customHeight="1">
      <c r="A150" s="29"/>
      <c r="B150" s="30"/>
      <c r="C150" s="204" t="s">
        <v>209</v>
      </c>
      <c r="D150" s="204" t="s">
        <v>118</v>
      </c>
      <c r="E150" s="205" t="s">
        <v>210</v>
      </c>
      <c r="F150" s="206" t="s">
        <v>211</v>
      </c>
      <c r="G150" s="207" t="s">
        <v>146</v>
      </c>
      <c r="H150" s="208">
        <v>2</v>
      </c>
      <c r="I150" s="209">
        <v>457</v>
      </c>
      <c r="J150" s="209">
        <f>ROUND(I150*H150,2)</f>
        <v>914</v>
      </c>
      <c r="K150" s="210"/>
      <c r="L150" s="35"/>
      <c r="M150" s="211" t="s">
        <v>1</v>
      </c>
      <c r="N150" s="212" t="s">
        <v>38</v>
      </c>
      <c r="O150" s="213">
        <v>0.97999999999999998</v>
      </c>
      <c r="P150" s="213">
        <f>O150*H150</f>
        <v>1.96</v>
      </c>
      <c r="Q150" s="213">
        <v>0</v>
      </c>
      <c r="R150" s="213">
        <f>Q150*H150</f>
        <v>0</v>
      </c>
      <c r="S150" s="213">
        <v>0.0117</v>
      </c>
      <c r="T150" s="214">
        <f>S150*H150</f>
        <v>0.023400000000000001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5" t="s">
        <v>122</v>
      </c>
      <c r="AT150" s="215" t="s">
        <v>118</v>
      </c>
      <c r="AU150" s="215" t="s">
        <v>83</v>
      </c>
      <c r="AY150" s="14" t="s">
        <v>115</v>
      </c>
      <c r="BE150" s="216">
        <f>IF(N150="základní",J150,0)</f>
        <v>914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4" t="s">
        <v>81</v>
      </c>
      <c r="BK150" s="216">
        <f>ROUND(I150*H150,2)</f>
        <v>914</v>
      </c>
      <c r="BL150" s="14" t="s">
        <v>122</v>
      </c>
      <c r="BM150" s="215" t="s">
        <v>212</v>
      </c>
    </row>
    <row r="151" s="2" customFormat="1" ht="24.15" customHeight="1">
      <c r="A151" s="29"/>
      <c r="B151" s="30"/>
      <c r="C151" s="204" t="s">
        <v>213</v>
      </c>
      <c r="D151" s="204" t="s">
        <v>118</v>
      </c>
      <c r="E151" s="205" t="s">
        <v>214</v>
      </c>
      <c r="F151" s="206" t="s">
        <v>215</v>
      </c>
      <c r="G151" s="207" t="s">
        <v>146</v>
      </c>
      <c r="H151" s="208">
        <v>2</v>
      </c>
      <c r="I151" s="209">
        <v>401</v>
      </c>
      <c r="J151" s="209">
        <f>ROUND(I151*H151,2)</f>
        <v>802</v>
      </c>
      <c r="K151" s="210"/>
      <c r="L151" s="35"/>
      <c r="M151" s="211" t="s">
        <v>1</v>
      </c>
      <c r="N151" s="212" t="s">
        <v>38</v>
      </c>
      <c r="O151" s="213">
        <v>0.85999999999999999</v>
      </c>
      <c r="P151" s="213">
        <f>O151*H151</f>
        <v>1.72</v>
      </c>
      <c r="Q151" s="213">
        <v>0</v>
      </c>
      <c r="R151" s="213">
        <f>Q151*H151</f>
        <v>0</v>
      </c>
      <c r="S151" s="213">
        <v>0.029000000000000001</v>
      </c>
      <c r="T151" s="214">
        <f>S151*H151</f>
        <v>0.058000000000000003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5" t="s">
        <v>122</v>
      </c>
      <c r="AT151" s="215" t="s">
        <v>118</v>
      </c>
      <c r="AU151" s="215" t="s">
        <v>83</v>
      </c>
      <c r="AY151" s="14" t="s">
        <v>115</v>
      </c>
      <c r="BE151" s="216">
        <f>IF(N151="základní",J151,0)</f>
        <v>802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4" t="s">
        <v>81</v>
      </c>
      <c r="BK151" s="216">
        <f>ROUND(I151*H151,2)</f>
        <v>802</v>
      </c>
      <c r="BL151" s="14" t="s">
        <v>122</v>
      </c>
      <c r="BM151" s="215" t="s">
        <v>216</v>
      </c>
    </row>
    <row r="152" s="2" customFormat="1" ht="16.5" customHeight="1">
      <c r="A152" s="29"/>
      <c r="B152" s="30"/>
      <c r="C152" s="204" t="s">
        <v>217</v>
      </c>
      <c r="D152" s="204" t="s">
        <v>118</v>
      </c>
      <c r="E152" s="205" t="s">
        <v>218</v>
      </c>
      <c r="F152" s="206" t="s">
        <v>219</v>
      </c>
      <c r="G152" s="207" t="s">
        <v>146</v>
      </c>
      <c r="H152" s="208">
        <v>2</v>
      </c>
      <c r="I152" s="209">
        <v>205</v>
      </c>
      <c r="J152" s="209">
        <f>ROUND(I152*H152,2)</f>
        <v>410</v>
      </c>
      <c r="K152" s="210"/>
      <c r="L152" s="35"/>
      <c r="M152" s="211" t="s">
        <v>1</v>
      </c>
      <c r="N152" s="212" t="s">
        <v>38</v>
      </c>
      <c r="O152" s="213">
        <v>0.41999999999999998</v>
      </c>
      <c r="P152" s="213">
        <f>O152*H152</f>
        <v>0.83999999999999997</v>
      </c>
      <c r="Q152" s="213">
        <v>6.9999999999999994E-05</v>
      </c>
      <c r="R152" s="213">
        <f>Q152*H152</f>
        <v>0.00013999999999999999</v>
      </c>
      <c r="S152" s="213">
        <v>0.0044999999999999997</v>
      </c>
      <c r="T152" s="214">
        <f>S152*H152</f>
        <v>0.0089999999999999993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5" t="s">
        <v>122</v>
      </c>
      <c r="AT152" s="215" t="s">
        <v>118</v>
      </c>
      <c r="AU152" s="215" t="s">
        <v>83</v>
      </c>
      <c r="AY152" s="14" t="s">
        <v>115</v>
      </c>
      <c r="BE152" s="216">
        <f>IF(N152="základní",J152,0)</f>
        <v>410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4" t="s">
        <v>81</v>
      </c>
      <c r="BK152" s="216">
        <f>ROUND(I152*H152,2)</f>
        <v>410</v>
      </c>
      <c r="BL152" s="14" t="s">
        <v>122</v>
      </c>
      <c r="BM152" s="215" t="s">
        <v>220</v>
      </c>
    </row>
    <row r="153" s="2" customFormat="1" ht="24.15" customHeight="1">
      <c r="A153" s="29"/>
      <c r="B153" s="30"/>
      <c r="C153" s="204" t="s">
        <v>221</v>
      </c>
      <c r="D153" s="204" t="s">
        <v>118</v>
      </c>
      <c r="E153" s="205" t="s">
        <v>222</v>
      </c>
      <c r="F153" s="206" t="s">
        <v>223</v>
      </c>
      <c r="G153" s="207" t="s">
        <v>182</v>
      </c>
      <c r="H153" s="208">
        <v>0.29999999999999999</v>
      </c>
      <c r="I153" s="209">
        <v>1900</v>
      </c>
      <c r="J153" s="209">
        <f>ROUND(I153*H153,2)</f>
        <v>570</v>
      </c>
      <c r="K153" s="210"/>
      <c r="L153" s="35"/>
      <c r="M153" s="211" t="s">
        <v>1</v>
      </c>
      <c r="N153" s="212" t="s">
        <v>38</v>
      </c>
      <c r="O153" s="213">
        <v>4.0430000000000001</v>
      </c>
      <c r="P153" s="213">
        <f>O153*H153</f>
        <v>1.2129000000000001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5" t="s">
        <v>122</v>
      </c>
      <c r="AT153" s="215" t="s">
        <v>118</v>
      </c>
      <c r="AU153" s="215" t="s">
        <v>83</v>
      </c>
      <c r="AY153" s="14" t="s">
        <v>115</v>
      </c>
      <c r="BE153" s="216">
        <f>IF(N153="základní",J153,0)</f>
        <v>570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4" t="s">
        <v>81</v>
      </c>
      <c r="BK153" s="216">
        <f>ROUND(I153*H153,2)</f>
        <v>570</v>
      </c>
      <c r="BL153" s="14" t="s">
        <v>122</v>
      </c>
      <c r="BM153" s="215" t="s">
        <v>224</v>
      </c>
    </row>
    <row r="154" s="2" customFormat="1" ht="16.5" customHeight="1">
      <c r="A154" s="29"/>
      <c r="B154" s="30"/>
      <c r="C154" s="204" t="s">
        <v>225</v>
      </c>
      <c r="D154" s="204" t="s">
        <v>118</v>
      </c>
      <c r="E154" s="205" t="s">
        <v>226</v>
      </c>
      <c r="F154" s="206" t="s">
        <v>227</v>
      </c>
      <c r="G154" s="207" t="s">
        <v>121</v>
      </c>
      <c r="H154" s="208">
        <v>6</v>
      </c>
      <c r="I154" s="209">
        <v>48.100000000000001</v>
      </c>
      <c r="J154" s="209">
        <f>ROUND(I154*H154,2)</f>
        <v>288.60000000000002</v>
      </c>
      <c r="K154" s="210"/>
      <c r="L154" s="35"/>
      <c r="M154" s="211" t="s">
        <v>1</v>
      </c>
      <c r="N154" s="212" t="s">
        <v>38</v>
      </c>
      <c r="O154" s="213">
        <v>0.080000000000000002</v>
      </c>
      <c r="P154" s="213">
        <f>O154*H154</f>
        <v>0.47999999999999998</v>
      </c>
      <c r="Q154" s="213">
        <v>3.0000000000000001E-05</v>
      </c>
      <c r="R154" s="213">
        <f>Q154*H154</f>
        <v>0.00018000000000000001</v>
      </c>
      <c r="S154" s="213">
        <v>0.00106</v>
      </c>
      <c r="T154" s="214">
        <f>S154*H154</f>
        <v>0.0063599999999999993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5" t="s">
        <v>122</v>
      </c>
      <c r="AT154" s="215" t="s">
        <v>118</v>
      </c>
      <c r="AU154" s="215" t="s">
        <v>83</v>
      </c>
      <c r="AY154" s="14" t="s">
        <v>115</v>
      </c>
      <c r="BE154" s="216">
        <f>IF(N154="základní",J154,0)</f>
        <v>288.60000000000002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4" t="s">
        <v>81</v>
      </c>
      <c r="BK154" s="216">
        <f>ROUND(I154*H154,2)</f>
        <v>288.60000000000002</v>
      </c>
      <c r="BL154" s="14" t="s">
        <v>122</v>
      </c>
      <c r="BM154" s="215" t="s">
        <v>228</v>
      </c>
    </row>
    <row r="155" s="2" customFormat="1" ht="16.5" customHeight="1">
      <c r="A155" s="29"/>
      <c r="B155" s="30"/>
      <c r="C155" s="204" t="s">
        <v>229</v>
      </c>
      <c r="D155" s="204" t="s">
        <v>118</v>
      </c>
      <c r="E155" s="205" t="s">
        <v>230</v>
      </c>
      <c r="F155" s="206" t="s">
        <v>231</v>
      </c>
      <c r="G155" s="207" t="s">
        <v>146</v>
      </c>
      <c r="H155" s="208">
        <v>1</v>
      </c>
      <c r="I155" s="209">
        <v>181</v>
      </c>
      <c r="J155" s="209">
        <f>ROUND(I155*H155,2)</f>
        <v>181</v>
      </c>
      <c r="K155" s="210"/>
      <c r="L155" s="35"/>
      <c r="M155" s="211" t="s">
        <v>1</v>
      </c>
      <c r="N155" s="212" t="s">
        <v>38</v>
      </c>
      <c r="O155" s="213">
        <v>0.38500000000000001</v>
      </c>
      <c r="P155" s="213">
        <f>O155*H155</f>
        <v>0.38500000000000001</v>
      </c>
      <c r="Q155" s="213">
        <v>2.0000000000000002E-05</v>
      </c>
      <c r="R155" s="213">
        <f>Q155*H155</f>
        <v>2.0000000000000002E-05</v>
      </c>
      <c r="S155" s="213">
        <v>0.017000000000000001</v>
      </c>
      <c r="T155" s="214">
        <f>S155*H155</f>
        <v>0.017000000000000001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5" t="s">
        <v>122</v>
      </c>
      <c r="AT155" s="215" t="s">
        <v>118</v>
      </c>
      <c r="AU155" s="215" t="s">
        <v>83</v>
      </c>
      <c r="AY155" s="14" t="s">
        <v>115</v>
      </c>
      <c r="BE155" s="216">
        <f>IF(N155="základní",J155,0)</f>
        <v>181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4" t="s">
        <v>81</v>
      </c>
      <c r="BK155" s="216">
        <f>ROUND(I155*H155,2)</f>
        <v>181</v>
      </c>
      <c r="BL155" s="14" t="s">
        <v>122</v>
      </c>
      <c r="BM155" s="215" t="s">
        <v>232</v>
      </c>
    </row>
    <row r="156" s="2" customFormat="1" ht="24.15" customHeight="1">
      <c r="A156" s="29"/>
      <c r="B156" s="30"/>
      <c r="C156" s="204" t="s">
        <v>233</v>
      </c>
      <c r="D156" s="204" t="s">
        <v>118</v>
      </c>
      <c r="E156" s="205" t="s">
        <v>234</v>
      </c>
      <c r="F156" s="206" t="s">
        <v>235</v>
      </c>
      <c r="G156" s="207" t="s">
        <v>146</v>
      </c>
      <c r="H156" s="208">
        <v>6</v>
      </c>
      <c r="I156" s="209">
        <v>138</v>
      </c>
      <c r="J156" s="209">
        <f>ROUND(I156*H156,2)</f>
        <v>828</v>
      </c>
      <c r="K156" s="210"/>
      <c r="L156" s="35"/>
      <c r="M156" s="211" t="s">
        <v>1</v>
      </c>
      <c r="N156" s="212" t="s">
        <v>38</v>
      </c>
      <c r="O156" s="213">
        <v>0.22900000000000001</v>
      </c>
      <c r="P156" s="213">
        <f>O156*H156</f>
        <v>1.3740000000000001</v>
      </c>
      <c r="Q156" s="213">
        <v>0.00012999999999999999</v>
      </c>
      <c r="R156" s="213">
        <f>Q156*H156</f>
        <v>0.00077999999999999988</v>
      </c>
      <c r="S156" s="213">
        <v>0.0011000000000000001</v>
      </c>
      <c r="T156" s="214">
        <f>S156*H156</f>
        <v>0.0066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5" t="s">
        <v>122</v>
      </c>
      <c r="AT156" s="215" t="s">
        <v>118</v>
      </c>
      <c r="AU156" s="215" t="s">
        <v>83</v>
      </c>
      <c r="AY156" s="14" t="s">
        <v>115</v>
      </c>
      <c r="BE156" s="216">
        <f>IF(N156="základní",J156,0)</f>
        <v>828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4" t="s">
        <v>81</v>
      </c>
      <c r="BK156" s="216">
        <f>ROUND(I156*H156,2)</f>
        <v>828</v>
      </c>
      <c r="BL156" s="14" t="s">
        <v>122</v>
      </c>
      <c r="BM156" s="215" t="s">
        <v>236</v>
      </c>
    </row>
    <row r="157" s="12" customFormat="1" ht="22.8" customHeight="1">
      <c r="A157" s="12"/>
      <c r="B157" s="189"/>
      <c r="C157" s="190"/>
      <c r="D157" s="191" t="s">
        <v>72</v>
      </c>
      <c r="E157" s="202" t="s">
        <v>237</v>
      </c>
      <c r="F157" s="202" t="s">
        <v>238</v>
      </c>
      <c r="G157" s="190"/>
      <c r="H157" s="190"/>
      <c r="I157" s="190"/>
      <c r="J157" s="203">
        <f>BK157</f>
        <v>219754</v>
      </c>
      <c r="K157" s="190"/>
      <c r="L157" s="194"/>
      <c r="M157" s="195"/>
      <c r="N157" s="196"/>
      <c r="O157" s="196"/>
      <c r="P157" s="197">
        <f>SUM(P158:P167)</f>
        <v>2.3809500000000003</v>
      </c>
      <c r="Q157" s="196"/>
      <c r="R157" s="197">
        <f>SUM(R158:R167)</f>
        <v>0.22500000000000001</v>
      </c>
      <c r="S157" s="196"/>
      <c r="T157" s="198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9" t="s">
        <v>83</v>
      </c>
      <c r="AT157" s="200" t="s">
        <v>72</v>
      </c>
      <c r="AU157" s="200" t="s">
        <v>81</v>
      </c>
      <c r="AY157" s="199" t="s">
        <v>115</v>
      </c>
      <c r="BK157" s="201">
        <f>SUM(BK158:BK167)</f>
        <v>219754</v>
      </c>
    </row>
    <row r="158" s="2" customFormat="1" ht="66.75" customHeight="1">
      <c r="A158" s="29"/>
      <c r="B158" s="30"/>
      <c r="C158" s="204" t="s">
        <v>239</v>
      </c>
      <c r="D158" s="204" t="s">
        <v>118</v>
      </c>
      <c r="E158" s="205" t="s">
        <v>240</v>
      </c>
      <c r="F158" s="206" t="s">
        <v>241</v>
      </c>
      <c r="G158" s="207" t="s">
        <v>146</v>
      </c>
      <c r="H158" s="208">
        <v>1</v>
      </c>
      <c r="I158" s="209">
        <v>191000</v>
      </c>
      <c r="J158" s="209">
        <f>ROUND(I158*H158,2)</f>
        <v>191000</v>
      </c>
      <c r="K158" s="210"/>
      <c r="L158" s="35"/>
      <c r="M158" s="211" t="s">
        <v>1</v>
      </c>
      <c r="N158" s="212" t="s">
        <v>38</v>
      </c>
      <c r="O158" s="213">
        <v>0</v>
      </c>
      <c r="P158" s="213">
        <f>O158*H158</f>
        <v>0</v>
      </c>
      <c r="Q158" s="213">
        <v>0.16500000000000001</v>
      </c>
      <c r="R158" s="213">
        <f>Q158*H158</f>
        <v>0.16500000000000001</v>
      </c>
      <c r="S158" s="213">
        <v>0</v>
      </c>
      <c r="T158" s="21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5" t="s">
        <v>122</v>
      </c>
      <c r="AT158" s="215" t="s">
        <v>118</v>
      </c>
      <c r="AU158" s="215" t="s">
        <v>83</v>
      </c>
      <c r="AY158" s="14" t="s">
        <v>115</v>
      </c>
      <c r="BE158" s="216">
        <f>IF(N158="základní",J158,0)</f>
        <v>191000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4" t="s">
        <v>81</v>
      </c>
      <c r="BK158" s="216">
        <f>ROUND(I158*H158,2)</f>
        <v>191000</v>
      </c>
      <c r="BL158" s="14" t="s">
        <v>122</v>
      </c>
      <c r="BM158" s="215" t="s">
        <v>242</v>
      </c>
    </row>
    <row r="159" s="2" customFormat="1" ht="55.5" customHeight="1">
      <c r="A159" s="29"/>
      <c r="B159" s="30"/>
      <c r="C159" s="204" t="s">
        <v>243</v>
      </c>
      <c r="D159" s="204" t="s">
        <v>118</v>
      </c>
      <c r="E159" s="205" t="s">
        <v>244</v>
      </c>
      <c r="F159" s="206" t="s">
        <v>245</v>
      </c>
      <c r="G159" s="207" t="s">
        <v>146</v>
      </c>
      <c r="H159" s="208">
        <v>1</v>
      </c>
      <c r="I159" s="209">
        <v>0</v>
      </c>
      <c r="J159" s="209">
        <f>ROUND(I159*H159,2)</f>
        <v>0</v>
      </c>
      <c r="K159" s="210"/>
      <c r="L159" s="35"/>
      <c r="M159" s="211" t="s">
        <v>1</v>
      </c>
      <c r="N159" s="212" t="s">
        <v>38</v>
      </c>
      <c r="O159" s="213">
        <v>0</v>
      </c>
      <c r="P159" s="213">
        <f>O159*H159</f>
        <v>0</v>
      </c>
      <c r="Q159" s="213">
        <v>0.059999999999999998</v>
      </c>
      <c r="R159" s="213">
        <f>Q159*H159</f>
        <v>0.059999999999999998</v>
      </c>
      <c r="S159" s="213">
        <v>0</v>
      </c>
      <c r="T159" s="21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5" t="s">
        <v>122</v>
      </c>
      <c r="AT159" s="215" t="s">
        <v>118</v>
      </c>
      <c r="AU159" s="215" t="s">
        <v>83</v>
      </c>
      <c r="AY159" s="14" t="s">
        <v>115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4" t="s">
        <v>81</v>
      </c>
      <c r="BK159" s="216">
        <f>ROUND(I159*H159,2)</f>
        <v>0</v>
      </c>
      <c r="BL159" s="14" t="s">
        <v>122</v>
      </c>
      <c r="BM159" s="215" t="s">
        <v>246</v>
      </c>
    </row>
    <row r="160" s="2" customFormat="1" ht="16.5" customHeight="1">
      <c r="A160" s="29"/>
      <c r="B160" s="30"/>
      <c r="C160" s="204" t="s">
        <v>247</v>
      </c>
      <c r="D160" s="204" t="s">
        <v>118</v>
      </c>
      <c r="E160" s="205" t="s">
        <v>248</v>
      </c>
      <c r="F160" s="206" t="s">
        <v>249</v>
      </c>
      <c r="G160" s="207" t="s">
        <v>146</v>
      </c>
      <c r="H160" s="208">
        <v>1</v>
      </c>
      <c r="I160" s="209">
        <v>2000</v>
      </c>
      <c r="J160" s="209">
        <f>ROUND(I160*H160,2)</f>
        <v>2000</v>
      </c>
      <c r="K160" s="210"/>
      <c r="L160" s="35"/>
      <c r="M160" s="211" t="s">
        <v>1</v>
      </c>
      <c r="N160" s="212" t="s">
        <v>38</v>
      </c>
      <c r="O160" s="213">
        <v>0</v>
      </c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5" t="s">
        <v>122</v>
      </c>
      <c r="AT160" s="215" t="s">
        <v>118</v>
      </c>
      <c r="AU160" s="215" t="s">
        <v>83</v>
      </c>
      <c r="AY160" s="14" t="s">
        <v>115</v>
      </c>
      <c r="BE160" s="216">
        <f>IF(N160="základní",J160,0)</f>
        <v>2000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4" t="s">
        <v>81</v>
      </c>
      <c r="BK160" s="216">
        <f>ROUND(I160*H160,2)</f>
        <v>2000</v>
      </c>
      <c r="BL160" s="14" t="s">
        <v>122</v>
      </c>
      <c r="BM160" s="215" t="s">
        <v>250</v>
      </c>
    </row>
    <row r="161" s="2" customFormat="1" ht="16.5" customHeight="1">
      <c r="A161" s="29"/>
      <c r="B161" s="30"/>
      <c r="C161" s="204" t="s">
        <v>251</v>
      </c>
      <c r="D161" s="204" t="s">
        <v>118</v>
      </c>
      <c r="E161" s="205" t="s">
        <v>252</v>
      </c>
      <c r="F161" s="206" t="s">
        <v>253</v>
      </c>
      <c r="G161" s="207" t="s">
        <v>146</v>
      </c>
      <c r="H161" s="208">
        <v>1</v>
      </c>
      <c r="I161" s="209">
        <v>7000</v>
      </c>
      <c r="J161" s="209">
        <f>ROUND(I161*H161,2)</f>
        <v>7000</v>
      </c>
      <c r="K161" s="210"/>
      <c r="L161" s="35"/>
      <c r="M161" s="211" t="s">
        <v>1</v>
      </c>
      <c r="N161" s="212" t="s">
        <v>38</v>
      </c>
      <c r="O161" s="213">
        <v>0</v>
      </c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5" t="s">
        <v>122</v>
      </c>
      <c r="AT161" s="215" t="s">
        <v>118</v>
      </c>
      <c r="AU161" s="215" t="s">
        <v>83</v>
      </c>
      <c r="AY161" s="14" t="s">
        <v>115</v>
      </c>
      <c r="BE161" s="216">
        <f>IF(N161="základní",J161,0)</f>
        <v>7000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4" t="s">
        <v>81</v>
      </c>
      <c r="BK161" s="216">
        <f>ROUND(I161*H161,2)</f>
        <v>7000</v>
      </c>
      <c r="BL161" s="14" t="s">
        <v>122</v>
      </c>
      <c r="BM161" s="215" t="s">
        <v>254</v>
      </c>
    </row>
    <row r="162" s="2" customFormat="1" ht="16.5" customHeight="1">
      <c r="A162" s="29"/>
      <c r="B162" s="30"/>
      <c r="C162" s="204" t="s">
        <v>255</v>
      </c>
      <c r="D162" s="204" t="s">
        <v>118</v>
      </c>
      <c r="E162" s="205" t="s">
        <v>256</v>
      </c>
      <c r="F162" s="206" t="s">
        <v>257</v>
      </c>
      <c r="G162" s="207" t="s">
        <v>146</v>
      </c>
      <c r="H162" s="208">
        <v>1</v>
      </c>
      <c r="I162" s="209">
        <v>5000</v>
      </c>
      <c r="J162" s="209">
        <f>ROUND(I162*H162,2)</f>
        <v>5000</v>
      </c>
      <c r="K162" s="210"/>
      <c r="L162" s="35"/>
      <c r="M162" s="211" t="s">
        <v>1</v>
      </c>
      <c r="N162" s="212" t="s">
        <v>38</v>
      </c>
      <c r="O162" s="213">
        <v>0</v>
      </c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5" t="s">
        <v>122</v>
      </c>
      <c r="AT162" s="215" t="s">
        <v>118</v>
      </c>
      <c r="AU162" s="215" t="s">
        <v>83</v>
      </c>
      <c r="AY162" s="14" t="s">
        <v>115</v>
      </c>
      <c r="BE162" s="216">
        <f>IF(N162="základní",J162,0)</f>
        <v>5000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4" t="s">
        <v>81</v>
      </c>
      <c r="BK162" s="216">
        <f>ROUND(I162*H162,2)</f>
        <v>5000</v>
      </c>
      <c r="BL162" s="14" t="s">
        <v>122</v>
      </c>
      <c r="BM162" s="215" t="s">
        <v>258</v>
      </c>
    </row>
    <row r="163" s="2" customFormat="1" ht="16.5" customHeight="1">
      <c r="A163" s="29"/>
      <c r="B163" s="30"/>
      <c r="C163" s="204" t="s">
        <v>259</v>
      </c>
      <c r="D163" s="204" t="s">
        <v>118</v>
      </c>
      <c r="E163" s="205" t="s">
        <v>260</v>
      </c>
      <c r="F163" s="206" t="s">
        <v>261</v>
      </c>
      <c r="G163" s="207" t="s">
        <v>262</v>
      </c>
      <c r="H163" s="208">
        <v>22</v>
      </c>
      <c r="I163" s="209">
        <v>380</v>
      </c>
      <c r="J163" s="209">
        <f>ROUND(I163*H163,2)</f>
        <v>8360</v>
      </c>
      <c r="K163" s="210"/>
      <c r="L163" s="35"/>
      <c r="M163" s="211" t="s">
        <v>1</v>
      </c>
      <c r="N163" s="212" t="s">
        <v>38</v>
      </c>
      <c r="O163" s="213">
        <v>0</v>
      </c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5" t="s">
        <v>122</v>
      </c>
      <c r="AT163" s="215" t="s">
        <v>118</v>
      </c>
      <c r="AU163" s="215" t="s">
        <v>83</v>
      </c>
      <c r="AY163" s="14" t="s">
        <v>115</v>
      </c>
      <c r="BE163" s="216">
        <f>IF(N163="základní",J163,0)</f>
        <v>8360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4" t="s">
        <v>81</v>
      </c>
      <c r="BK163" s="216">
        <f>ROUND(I163*H163,2)</f>
        <v>8360</v>
      </c>
      <c r="BL163" s="14" t="s">
        <v>122</v>
      </c>
      <c r="BM163" s="215" t="s">
        <v>263</v>
      </c>
    </row>
    <row r="164" s="2" customFormat="1" ht="16.5" customHeight="1">
      <c r="A164" s="29"/>
      <c r="B164" s="30"/>
      <c r="C164" s="204" t="s">
        <v>264</v>
      </c>
      <c r="D164" s="204" t="s">
        <v>118</v>
      </c>
      <c r="E164" s="205" t="s">
        <v>265</v>
      </c>
      <c r="F164" s="206" t="s">
        <v>266</v>
      </c>
      <c r="G164" s="207" t="s">
        <v>267</v>
      </c>
      <c r="H164" s="208">
        <v>0.5</v>
      </c>
      <c r="I164" s="209">
        <v>790</v>
      </c>
      <c r="J164" s="209">
        <f>ROUND(I164*H164,2)</f>
        <v>395</v>
      </c>
      <c r="K164" s="210"/>
      <c r="L164" s="35"/>
      <c r="M164" s="211" t="s">
        <v>1</v>
      </c>
      <c r="N164" s="212" t="s">
        <v>38</v>
      </c>
      <c r="O164" s="213">
        <v>0</v>
      </c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5" t="s">
        <v>122</v>
      </c>
      <c r="AT164" s="215" t="s">
        <v>118</v>
      </c>
      <c r="AU164" s="215" t="s">
        <v>83</v>
      </c>
      <c r="AY164" s="14" t="s">
        <v>115</v>
      </c>
      <c r="BE164" s="216">
        <f>IF(N164="základní",J164,0)</f>
        <v>395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4" t="s">
        <v>81</v>
      </c>
      <c r="BK164" s="216">
        <f>ROUND(I164*H164,2)</f>
        <v>395</v>
      </c>
      <c r="BL164" s="14" t="s">
        <v>122</v>
      </c>
      <c r="BM164" s="215" t="s">
        <v>268</v>
      </c>
    </row>
    <row r="165" s="2" customFormat="1" ht="24.15" customHeight="1">
      <c r="A165" s="29"/>
      <c r="B165" s="30"/>
      <c r="C165" s="204" t="s">
        <v>269</v>
      </c>
      <c r="D165" s="204" t="s">
        <v>118</v>
      </c>
      <c r="E165" s="205" t="s">
        <v>270</v>
      </c>
      <c r="F165" s="206" t="s">
        <v>271</v>
      </c>
      <c r="G165" s="207" t="s">
        <v>146</v>
      </c>
      <c r="H165" s="208">
        <v>1</v>
      </c>
      <c r="I165" s="209">
        <v>0</v>
      </c>
      <c r="J165" s="209">
        <f>ROUND(I165*H165,2)</f>
        <v>0</v>
      </c>
      <c r="K165" s="210"/>
      <c r="L165" s="35"/>
      <c r="M165" s="211" t="s">
        <v>1</v>
      </c>
      <c r="N165" s="212" t="s">
        <v>38</v>
      </c>
      <c r="O165" s="213">
        <v>0</v>
      </c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5" t="s">
        <v>122</v>
      </c>
      <c r="AT165" s="215" t="s">
        <v>118</v>
      </c>
      <c r="AU165" s="215" t="s">
        <v>83</v>
      </c>
      <c r="AY165" s="14" t="s">
        <v>115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4" t="s">
        <v>81</v>
      </c>
      <c r="BK165" s="216">
        <f>ROUND(I165*H165,2)</f>
        <v>0</v>
      </c>
      <c r="BL165" s="14" t="s">
        <v>122</v>
      </c>
      <c r="BM165" s="215" t="s">
        <v>272</v>
      </c>
    </row>
    <row r="166" s="2" customFormat="1" ht="16.5" customHeight="1">
      <c r="A166" s="29"/>
      <c r="B166" s="30"/>
      <c r="C166" s="204" t="s">
        <v>273</v>
      </c>
      <c r="D166" s="204" t="s">
        <v>118</v>
      </c>
      <c r="E166" s="205" t="s">
        <v>274</v>
      </c>
      <c r="F166" s="206" t="s">
        <v>275</v>
      </c>
      <c r="G166" s="207" t="s">
        <v>146</v>
      </c>
      <c r="H166" s="208">
        <v>1</v>
      </c>
      <c r="I166" s="209">
        <v>5000</v>
      </c>
      <c r="J166" s="209">
        <f>ROUND(I166*H166,2)</f>
        <v>5000</v>
      </c>
      <c r="K166" s="210"/>
      <c r="L166" s="35"/>
      <c r="M166" s="211" t="s">
        <v>1</v>
      </c>
      <c r="N166" s="212" t="s">
        <v>38</v>
      </c>
      <c r="O166" s="213">
        <v>0</v>
      </c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5" t="s">
        <v>122</v>
      </c>
      <c r="AT166" s="215" t="s">
        <v>118</v>
      </c>
      <c r="AU166" s="215" t="s">
        <v>83</v>
      </c>
      <c r="AY166" s="14" t="s">
        <v>115</v>
      </c>
      <c r="BE166" s="216">
        <f>IF(N166="základní",J166,0)</f>
        <v>5000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4" t="s">
        <v>81</v>
      </c>
      <c r="BK166" s="216">
        <f>ROUND(I166*H166,2)</f>
        <v>5000</v>
      </c>
      <c r="BL166" s="14" t="s">
        <v>122</v>
      </c>
      <c r="BM166" s="215" t="s">
        <v>276</v>
      </c>
    </row>
    <row r="167" s="2" customFormat="1" ht="21.75" customHeight="1">
      <c r="A167" s="29"/>
      <c r="B167" s="30"/>
      <c r="C167" s="204" t="s">
        <v>277</v>
      </c>
      <c r="D167" s="204" t="s">
        <v>118</v>
      </c>
      <c r="E167" s="205" t="s">
        <v>278</v>
      </c>
      <c r="F167" s="206" t="s">
        <v>279</v>
      </c>
      <c r="G167" s="207" t="s">
        <v>182</v>
      </c>
      <c r="H167" s="208">
        <v>0.22500000000000001</v>
      </c>
      <c r="I167" s="209">
        <v>4440</v>
      </c>
      <c r="J167" s="209">
        <f>ROUND(I167*H167,2)</f>
        <v>999</v>
      </c>
      <c r="K167" s="210"/>
      <c r="L167" s="35"/>
      <c r="M167" s="211" t="s">
        <v>1</v>
      </c>
      <c r="N167" s="212" t="s">
        <v>38</v>
      </c>
      <c r="O167" s="213">
        <v>10.582000000000001</v>
      </c>
      <c r="P167" s="213">
        <f>O167*H167</f>
        <v>2.3809500000000003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5" t="s">
        <v>122</v>
      </c>
      <c r="AT167" s="215" t="s">
        <v>118</v>
      </c>
      <c r="AU167" s="215" t="s">
        <v>83</v>
      </c>
      <c r="AY167" s="14" t="s">
        <v>115</v>
      </c>
      <c r="BE167" s="216">
        <f>IF(N167="základní",J167,0)</f>
        <v>999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4" t="s">
        <v>81</v>
      </c>
      <c r="BK167" s="216">
        <f>ROUND(I167*H167,2)</f>
        <v>999</v>
      </c>
      <c r="BL167" s="14" t="s">
        <v>122</v>
      </c>
      <c r="BM167" s="215" t="s">
        <v>280</v>
      </c>
    </row>
    <row r="168" s="12" customFormat="1" ht="22.8" customHeight="1">
      <c r="A168" s="12"/>
      <c r="B168" s="189"/>
      <c r="C168" s="190"/>
      <c r="D168" s="191" t="s">
        <v>72</v>
      </c>
      <c r="E168" s="202" t="s">
        <v>281</v>
      </c>
      <c r="F168" s="202" t="s">
        <v>282</v>
      </c>
      <c r="G168" s="190"/>
      <c r="H168" s="190"/>
      <c r="I168" s="190"/>
      <c r="J168" s="203">
        <f>BK168</f>
        <v>19172.099999999999</v>
      </c>
      <c r="K168" s="190"/>
      <c r="L168" s="194"/>
      <c r="M168" s="195"/>
      <c r="N168" s="196"/>
      <c r="O168" s="196"/>
      <c r="P168" s="197">
        <f>SUM(P169:P174)</f>
        <v>8.8586869999999998</v>
      </c>
      <c r="Q168" s="196"/>
      <c r="R168" s="197">
        <f>SUM(R169:R174)</f>
        <v>0.10938000000000001</v>
      </c>
      <c r="S168" s="196"/>
      <c r="T168" s="198">
        <f>SUM(T169:T174)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83</v>
      </c>
      <c r="AT168" s="200" t="s">
        <v>72</v>
      </c>
      <c r="AU168" s="200" t="s">
        <v>81</v>
      </c>
      <c r="AY168" s="199" t="s">
        <v>115</v>
      </c>
      <c r="BK168" s="201">
        <f>SUM(BK169:BK174)</f>
        <v>19172.099999999999</v>
      </c>
    </row>
    <row r="169" s="2" customFormat="1" ht="24.15" customHeight="1">
      <c r="A169" s="29"/>
      <c r="B169" s="30"/>
      <c r="C169" s="204" t="s">
        <v>283</v>
      </c>
      <c r="D169" s="204" t="s">
        <v>118</v>
      </c>
      <c r="E169" s="205" t="s">
        <v>284</v>
      </c>
      <c r="F169" s="206" t="s">
        <v>285</v>
      </c>
      <c r="G169" s="207" t="s">
        <v>146</v>
      </c>
      <c r="H169" s="208">
        <v>1</v>
      </c>
      <c r="I169" s="209">
        <v>7025</v>
      </c>
      <c r="J169" s="209">
        <f>ROUND(I169*H169,2)</f>
        <v>7025</v>
      </c>
      <c r="K169" s="210"/>
      <c r="L169" s="35"/>
      <c r="M169" s="211" t="s">
        <v>1</v>
      </c>
      <c r="N169" s="212" t="s">
        <v>38</v>
      </c>
      <c r="O169" s="213">
        <v>7.1479999999999997</v>
      </c>
      <c r="P169" s="213">
        <f>O169*H169</f>
        <v>7.1479999999999997</v>
      </c>
      <c r="Q169" s="213">
        <v>0.1027</v>
      </c>
      <c r="R169" s="213">
        <f>Q169*H169</f>
        <v>0.1027</v>
      </c>
      <c r="S169" s="213">
        <v>0</v>
      </c>
      <c r="T169" s="21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5" t="s">
        <v>122</v>
      </c>
      <c r="AT169" s="215" t="s">
        <v>118</v>
      </c>
      <c r="AU169" s="215" t="s">
        <v>83</v>
      </c>
      <c r="AY169" s="14" t="s">
        <v>115</v>
      </c>
      <c r="BE169" s="216">
        <f>IF(N169="základní",J169,0)</f>
        <v>7025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4" t="s">
        <v>81</v>
      </c>
      <c r="BK169" s="216">
        <f>ROUND(I169*H169,2)</f>
        <v>7025</v>
      </c>
      <c r="BL169" s="14" t="s">
        <v>122</v>
      </c>
      <c r="BM169" s="215" t="s">
        <v>286</v>
      </c>
    </row>
    <row r="170" s="2" customFormat="1" ht="16.5" customHeight="1">
      <c r="A170" s="29"/>
      <c r="B170" s="30"/>
      <c r="C170" s="204" t="s">
        <v>287</v>
      </c>
      <c r="D170" s="204" t="s">
        <v>118</v>
      </c>
      <c r="E170" s="205" t="s">
        <v>288</v>
      </c>
      <c r="F170" s="206" t="s">
        <v>289</v>
      </c>
      <c r="G170" s="207" t="s">
        <v>146</v>
      </c>
      <c r="H170" s="208">
        <v>1</v>
      </c>
      <c r="I170" s="209">
        <v>1500</v>
      </c>
      <c r="J170" s="209">
        <f>ROUND(I170*H170,2)</f>
        <v>1500</v>
      </c>
      <c r="K170" s="210"/>
      <c r="L170" s="35"/>
      <c r="M170" s="211" t="s">
        <v>1</v>
      </c>
      <c r="N170" s="212" t="s">
        <v>38</v>
      </c>
      <c r="O170" s="213">
        <v>0</v>
      </c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5" t="s">
        <v>122</v>
      </c>
      <c r="AT170" s="215" t="s">
        <v>118</v>
      </c>
      <c r="AU170" s="215" t="s">
        <v>83</v>
      </c>
      <c r="AY170" s="14" t="s">
        <v>115</v>
      </c>
      <c r="BE170" s="216">
        <f>IF(N170="základní",J170,0)</f>
        <v>1500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4" t="s">
        <v>81</v>
      </c>
      <c r="BK170" s="216">
        <f>ROUND(I170*H170,2)</f>
        <v>1500</v>
      </c>
      <c r="BL170" s="14" t="s">
        <v>122</v>
      </c>
      <c r="BM170" s="215" t="s">
        <v>290</v>
      </c>
    </row>
    <row r="171" s="2" customFormat="1" ht="37.8" customHeight="1">
      <c r="A171" s="29"/>
      <c r="B171" s="30"/>
      <c r="C171" s="204" t="s">
        <v>291</v>
      </c>
      <c r="D171" s="204" t="s">
        <v>118</v>
      </c>
      <c r="E171" s="205" t="s">
        <v>292</v>
      </c>
      <c r="F171" s="206" t="s">
        <v>293</v>
      </c>
      <c r="G171" s="207" t="s">
        <v>175</v>
      </c>
      <c r="H171" s="208">
        <v>1</v>
      </c>
      <c r="I171" s="209">
        <v>2030</v>
      </c>
      <c r="J171" s="209">
        <f>ROUND(I171*H171,2)</f>
        <v>2030</v>
      </c>
      <c r="K171" s="210"/>
      <c r="L171" s="35"/>
      <c r="M171" s="211" t="s">
        <v>1</v>
      </c>
      <c r="N171" s="212" t="s">
        <v>38</v>
      </c>
      <c r="O171" s="213">
        <v>0.5</v>
      </c>
      <c r="P171" s="213">
        <f>O171*H171</f>
        <v>0.5</v>
      </c>
      <c r="Q171" s="213">
        <v>0.0027200000000000002</v>
      </c>
      <c r="R171" s="213">
        <f>Q171*H171</f>
        <v>0.0027200000000000002</v>
      </c>
      <c r="S171" s="213">
        <v>0</v>
      </c>
      <c r="T171" s="21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5" t="s">
        <v>122</v>
      </c>
      <c r="AT171" s="215" t="s">
        <v>118</v>
      </c>
      <c r="AU171" s="215" t="s">
        <v>83</v>
      </c>
      <c r="AY171" s="14" t="s">
        <v>115</v>
      </c>
      <c r="BE171" s="216">
        <f>IF(N171="základní",J171,0)</f>
        <v>2030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4" t="s">
        <v>81</v>
      </c>
      <c r="BK171" s="216">
        <f>ROUND(I171*H171,2)</f>
        <v>2030</v>
      </c>
      <c r="BL171" s="14" t="s">
        <v>122</v>
      </c>
      <c r="BM171" s="215" t="s">
        <v>294</v>
      </c>
    </row>
    <row r="172" s="2" customFormat="1" ht="24.15" customHeight="1">
      <c r="A172" s="29"/>
      <c r="B172" s="30"/>
      <c r="C172" s="204" t="s">
        <v>295</v>
      </c>
      <c r="D172" s="204" t="s">
        <v>118</v>
      </c>
      <c r="E172" s="205" t="s">
        <v>296</v>
      </c>
      <c r="F172" s="206" t="s">
        <v>297</v>
      </c>
      <c r="G172" s="207" t="s">
        <v>146</v>
      </c>
      <c r="H172" s="208">
        <v>1</v>
      </c>
      <c r="I172" s="209">
        <v>1400</v>
      </c>
      <c r="J172" s="209">
        <f>ROUND(I172*H172,2)</f>
        <v>1400</v>
      </c>
      <c r="K172" s="210"/>
      <c r="L172" s="35"/>
      <c r="M172" s="211" t="s">
        <v>1</v>
      </c>
      <c r="N172" s="212" t="s">
        <v>38</v>
      </c>
      <c r="O172" s="213">
        <v>0.25800000000000001</v>
      </c>
      <c r="P172" s="213">
        <f>O172*H172</f>
        <v>0.25800000000000001</v>
      </c>
      <c r="Q172" s="213">
        <v>0.00068000000000000005</v>
      </c>
      <c r="R172" s="213">
        <f>Q172*H172</f>
        <v>0.00068000000000000005</v>
      </c>
      <c r="S172" s="213">
        <v>0</v>
      </c>
      <c r="T172" s="21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5" t="s">
        <v>122</v>
      </c>
      <c r="AT172" s="215" t="s">
        <v>118</v>
      </c>
      <c r="AU172" s="215" t="s">
        <v>83</v>
      </c>
      <c r="AY172" s="14" t="s">
        <v>115</v>
      </c>
      <c r="BE172" s="216">
        <f>IF(N172="základní",J172,0)</f>
        <v>1400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4" t="s">
        <v>81</v>
      </c>
      <c r="BK172" s="216">
        <f>ROUND(I172*H172,2)</f>
        <v>1400</v>
      </c>
      <c r="BL172" s="14" t="s">
        <v>122</v>
      </c>
      <c r="BM172" s="215" t="s">
        <v>298</v>
      </c>
    </row>
    <row r="173" s="2" customFormat="1" ht="33" customHeight="1">
      <c r="A173" s="29"/>
      <c r="B173" s="30"/>
      <c r="C173" s="204" t="s">
        <v>299</v>
      </c>
      <c r="D173" s="204" t="s">
        <v>118</v>
      </c>
      <c r="E173" s="205" t="s">
        <v>300</v>
      </c>
      <c r="F173" s="206" t="s">
        <v>301</v>
      </c>
      <c r="G173" s="207" t="s">
        <v>175</v>
      </c>
      <c r="H173" s="208">
        <v>1</v>
      </c>
      <c r="I173" s="209">
        <v>7010</v>
      </c>
      <c r="J173" s="209">
        <f>ROUND(I173*H173,2)</f>
        <v>7010</v>
      </c>
      <c r="K173" s="210"/>
      <c r="L173" s="35"/>
      <c r="M173" s="211" t="s">
        <v>1</v>
      </c>
      <c r="N173" s="212" t="s">
        <v>38</v>
      </c>
      <c r="O173" s="213">
        <v>0.51200000000000001</v>
      </c>
      <c r="P173" s="213">
        <f>O173*H173</f>
        <v>0.51200000000000001</v>
      </c>
      <c r="Q173" s="213">
        <v>0.0032799999999999999</v>
      </c>
      <c r="R173" s="213">
        <f>Q173*H173</f>
        <v>0.0032799999999999999</v>
      </c>
      <c r="S173" s="213">
        <v>0</v>
      </c>
      <c r="T173" s="21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5" t="s">
        <v>122</v>
      </c>
      <c r="AT173" s="215" t="s">
        <v>118</v>
      </c>
      <c r="AU173" s="215" t="s">
        <v>83</v>
      </c>
      <c r="AY173" s="14" t="s">
        <v>115</v>
      </c>
      <c r="BE173" s="216">
        <f>IF(N173="základní",J173,0)</f>
        <v>7010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4" t="s">
        <v>81</v>
      </c>
      <c r="BK173" s="216">
        <f>ROUND(I173*H173,2)</f>
        <v>7010</v>
      </c>
      <c r="BL173" s="14" t="s">
        <v>122</v>
      </c>
      <c r="BM173" s="215" t="s">
        <v>302</v>
      </c>
    </row>
    <row r="174" s="2" customFormat="1" ht="21.75" customHeight="1">
      <c r="A174" s="29"/>
      <c r="B174" s="30"/>
      <c r="C174" s="204" t="s">
        <v>303</v>
      </c>
      <c r="D174" s="204" t="s">
        <v>118</v>
      </c>
      <c r="E174" s="205" t="s">
        <v>304</v>
      </c>
      <c r="F174" s="206" t="s">
        <v>305</v>
      </c>
      <c r="G174" s="207" t="s">
        <v>182</v>
      </c>
      <c r="H174" s="208">
        <v>0.109</v>
      </c>
      <c r="I174" s="209">
        <v>1900</v>
      </c>
      <c r="J174" s="209">
        <f>ROUND(I174*H174,2)</f>
        <v>207.09999999999999</v>
      </c>
      <c r="K174" s="210"/>
      <c r="L174" s="35"/>
      <c r="M174" s="211" t="s">
        <v>1</v>
      </c>
      <c r="N174" s="212" t="s">
        <v>38</v>
      </c>
      <c r="O174" s="213">
        <v>4.0430000000000001</v>
      </c>
      <c r="P174" s="213">
        <f>O174*H174</f>
        <v>0.440687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5" t="s">
        <v>122</v>
      </c>
      <c r="AT174" s="215" t="s">
        <v>118</v>
      </c>
      <c r="AU174" s="215" t="s">
        <v>83</v>
      </c>
      <c r="AY174" s="14" t="s">
        <v>115</v>
      </c>
      <c r="BE174" s="216">
        <f>IF(N174="základní",J174,0)</f>
        <v>207.09999999999999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4" t="s">
        <v>81</v>
      </c>
      <c r="BK174" s="216">
        <f>ROUND(I174*H174,2)</f>
        <v>207.09999999999999</v>
      </c>
      <c r="BL174" s="14" t="s">
        <v>122</v>
      </c>
      <c r="BM174" s="215" t="s">
        <v>306</v>
      </c>
    </row>
    <row r="175" s="12" customFormat="1" ht="22.8" customHeight="1">
      <c r="A175" s="12"/>
      <c r="B175" s="189"/>
      <c r="C175" s="190"/>
      <c r="D175" s="191" t="s">
        <v>72</v>
      </c>
      <c r="E175" s="202" t="s">
        <v>307</v>
      </c>
      <c r="F175" s="202" t="s">
        <v>308</v>
      </c>
      <c r="G175" s="190"/>
      <c r="H175" s="190"/>
      <c r="I175" s="190"/>
      <c r="J175" s="203">
        <f>BK175</f>
        <v>10977.65</v>
      </c>
      <c r="K175" s="190"/>
      <c r="L175" s="194"/>
      <c r="M175" s="195"/>
      <c r="N175" s="196"/>
      <c r="O175" s="196"/>
      <c r="P175" s="197">
        <f>SUM(P176:P181)</f>
        <v>6.6988710000000005</v>
      </c>
      <c r="Q175" s="196"/>
      <c r="R175" s="197">
        <f>SUM(R176:R181)</f>
        <v>0.017150000000000002</v>
      </c>
      <c r="S175" s="196"/>
      <c r="T175" s="198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83</v>
      </c>
      <c r="AT175" s="200" t="s">
        <v>72</v>
      </c>
      <c r="AU175" s="200" t="s">
        <v>81</v>
      </c>
      <c r="AY175" s="199" t="s">
        <v>115</v>
      </c>
      <c r="BK175" s="201">
        <f>SUM(BK176:BK181)</f>
        <v>10977.65</v>
      </c>
    </row>
    <row r="176" s="2" customFormat="1" ht="16.5" customHeight="1">
      <c r="A176" s="29"/>
      <c r="B176" s="30"/>
      <c r="C176" s="204" t="s">
        <v>309</v>
      </c>
      <c r="D176" s="204" t="s">
        <v>118</v>
      </c>
      <c r="E176" s="205" t="s">
        <v>310</v>
      </c>
      <c r="F176" s="206" t="s">
        <v>311</v>
      </c>
      <c r="G176" s="207" t="s">
        <v>146</v>
      </c>
      <c r="H176" s="208">
        <v>3</v>
      </c>
      <c r="I176" s="209">
        <v>789</v>
      </c>
      <c r="J176" s="209">
        <f>ROUND(I176*H176,2)</f>
        <v>2367</v>
      </c>
      <c r="K176" s="210"/>
      <c r="L176" s="35"/>
      <c r="M176" s="211" t="s">
        <v>1</v>
      </c>
      <c r="N176" s="212" t="s">
        <v>38</v>
      </c>
      <c r="O176" s="213">
        <v>1.1020000000000001</v>
      </c>
      <c r="P176" s="213">
        <f>O176*H176</f>
        <v>3.306</v>
      </c>
      <c r="Q176" s="213">
        <v>0.0016299999999999999</v>
      </c>
      <c r="R176" s="213">
        <f>Q176*H176</f>
        <v>0.0048900000000000002</v>
      </c>
      <c r="S176" s="213">
        <v>0</v>
      </c>
      <c r="T176" s="21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5" t="s">
        <v>122</v>
      </c>
      <c r="AT176" s="215" t="s">
        <v>118</v>
      </c>
      <c r="AU176" s="215" t="s">
        <v>83</v>
      </c>
      <c r="AY176" s="14" t="s">
        <v>115</v>
      </c>
      <c r="BE176" s="216">
        <f>IF(N176="základní",J176,0)</f>
        <v>2367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4" t="s">
        <v>81</v>
      </c>
      <c r="BK176" s="216">
        <f>ROUND(I176*H176,2)</f>
        <v>2367</v>
      </c>
      <c r="BL176" s="14" t="s">
        <v>122</v>
      </c>
      <c r="BM176" s="215" t="s">
        <v>312</v>
      </c>
    </row>
    <row r="177" s="2" customFormat="1" ht="21.75" customHeight="1">
      <c r="A177" s="29"/>
      <c r="B177" s="30"/>
      <c r="C177" s="204" t="s">
        <v>313</v>
      </c>
      <c r="D177" s="204" t="s">
        <v>118</v>
      </c>
      <c r="E177" s="205" t="s">
        <v>314</v>
      </c>
      <c r="F177" s="206" t="s">
        <v>315</v>
      </c>
      <c r="G177" s="207" t="s">
        <v>121</v>
      </c>
      <c r="H177" s="208">
        <v>4</v>
      </c>
      <c r="I177" s="209">
        <v>536</v>
      </c>
      <c r="J177" s="209">
        <f>ROUND(I177*H177,2)</f>
        <v>2144</v>
      </c>
      <c r="K177" s="210"/>
      <c r="L177" s="35"/>
      <c r="M177" s="211" t="s">
        <v>1</v>
      </c>
      <c r="N177" s="212" t="s">
        <v>38</v>
      </c>
      <c r="O177" s="213">
        <v>0.215</v>
      </c>
      <c r="P177" s="213">
        <f>O177*H177</f>
        <v>0.85999999999999999</v>
      </c>
      <c r="Q177" s="213">
        <v>0.00071000000000000002</v>
      </c>
      <c r="R177" s="213">
        <f>Q177*H177</f>
        <v>0.0028400000000000001</v>
      </c>
      <c r="S177" s="213">
        <v>0</v>
      </c>
      <c r="T177" s="21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5" t="s">
        <v>122</v>
      </c>
      <c r="AT177" s="215" t="s">
        <v>118</v>
      </c>
      <c r="AU177" s="215" t="s">
        <v>83</v>
      </c>
      <c r="AY177" s="14" t="s">
        <v>115</v>
      </c>
      <c r="BE177" s="216">
        <f>IF(N177="základní",J177,0)</f>
        <v>2144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4" t="s">
        <v>81</v>
      </c>
      <c r="BK177" s="216">
        <f>ROUND(I177*H177,2)</f>
        <v>2144</v>
      </c>
      <c r="BL177" s="14" t="s">
        <v>122</v>
      </c>
      <c r="BM177" s="215" t="s">
        <v>316</v>
      </c>
    </row>
    <row r="178" s="2" customFormat="1" ht="24.15" customHeight="1">
      <c r="A178" s="29"/>
      <c r="B178" s="30"/>
      <c r="C178" s="204" t="s">
        <v>317</v>
      </c>
      <c r="D178" s="204" t="s">
        <v>118</v>
      </c>
      <c r="E178" s="205" t="s">
        <v>318</v>
      </c>
      <c r="F178" s="206" t="s">
        <v>319</v>
      </c>
      <c r="G178" s="207" t="s">
        <v>121</v>
      </c>
      <c r="H178" s="208">
        <v>6</v>
      </c>
      <c r="I178" s="209">
        <v>839</v>
      </c>
      <c r="J178" s="209">
        <f>ROUND(I178*H178,2)</f>
        <v>5034</v>
      </c>
      <c r="K178" s="210"/>
      <c r="L178" s="35"/>
      <c r="M178" s="211" t="s">
        <v>1</v>
      </c>
      <c r="N178" s="212" t="s">
        <v>38</v>
      </c>
      <c r="O178" s="213">
        <v>0.219</v>
      </c>
      <c r="P178" s="213">
        <f>O178*H178</f>
        <v>1.3140000000000001</v>
      </c>
      <c r="Q178" s="213">
        <v>0.00125</v>
      </c>
      <c r="R178" s="213">
        <f>Q178*H178</f>
        <v>0.0074999999999999997</v>
      </c>
      <c r="S178" s="213">
        <v>0</v>
      </c>
      <c r="T178" s="21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5" t="s">
        <v>122</v>
      </c>
      <c r="AT178" s="215" t="s">
        <v>118</v>
      </c>
      <c r="AU178" s="215" t="s">
        <v>83</v>
      </c>
      <c r="AY178" s="14" t="s">
        <v>115</v>
      </c>
      <c r="BE178" s="216">
        <f>IF(N178="základní",J178,0)</f>
        <v>5034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4" t="s">
        <v>81</v>
      </c>
      <c r="BK178" s="216">
        <f>ROUND(I178*H178,2)</f>
        <v>5034</v>
      </c>
      <c r="BL178" s="14" t="s">
        <v>122</v>
      </c>
      <c r="BM178" s="215" t="s">
        <v>320</v>
      </c>
    </row>
    <row r="179" s="2" customFormat="1" ht="33" customHeight="1">
      <c r="A179" s="29"/>
      <c r="B179" s="30"/>
      <c r="C179" s="204" t="s">
        <v>321</v>
      </c>
      <c r="D179" s="204" t="s">
        <v>118</v>
      </c>
      <c r="E179" s="205" t="s">
        <v>322</v>
      </c>
      <c r="F179" s="206" t="s">
        <v>323</v>
      </c>
      <c r="G179" s="207" t="s">
        <v>121</v>
      </c>
      <c r="H179" s="208">
        <v>4</v>
      </c>
      <c r="I179" s="209">
        <v>98.5</v>
      </c>
      <c r="J179" s="209">
        <f>ROUND(I179*H179,2)</f>
        <v>394</v>
      </c>
      <c r="K179" s="210"/>
      <c r="L179" s="35"/>
      <c r="M179" s="211" t="s">
        <v>1</v>
      </c>
      <c r="N179" s="212" t="s">
        <v>38</v>
      </c>
      <c r="O179" s="213">
        <v>0.113</v>
      </c>
      <c r="P179" s="213">
        <f>O179*H179</f>
        <v>0.45200000000000001</v>
      </c>
      <c r="Q179" s="213">
        <v>0.00012</v>
      </c>
      <c r="R179" s="213">
        <f>Q179*H179</f>
        <v>0.00048000000000000001</v>
      </c>
      <c r="S179" s="213">
        <v>0</v>
      </c>
      <c r="T179" s="21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5" t="s">
        <v>122</v>
      </c>
      <c r="AT179" s="215" t="s">
        <v>118</v>
      </c>
      <c r="AU179" s="215" t="s">
        <v>83</v>
      </c>
      <c r="AY179" s="14" t="s">
        <v>115</v>
      </c>
      <c r="BE179" s="216">
        <f>IF(N179="základní",J179,0)</f>
        <v>394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4" t="s">
        <v>81</v>
      </c>
      <c r="BK179" s="216">
        <f>ROUND(I179*H179,2)</f>
        <v>394</v>
      </c>
      <c r="BL179" s="14" t="s">
        <v>122</v>
      </c>
      <c r="BM179" s="215" t="s">
        <v>324</v>
      </c>
    </row>
    <row r="180" s="2" customFormat="1" ht="37.8" customHeight="1">
      <c r="A180" s="29"/>
      <c r="B180" s="30"/>
      <c r="C180" s="204" t="s">
        <v>325</v>
      </c>
      <c r="D180" s="204" t="s">
        <v>118</v>
      </c>
      <c r="E180" s="205" t="s">
        <v>326</v>
      </c>
      <c r="F180" s="206" t="s">
        <v>327</v>
      </c>
      <c r="G180" s="207" t="s">
        <v>121</v>
      </c>
      <c r="H180" s="208">
        <v>6</v>
      </c>
      <c r="I180" s="209">
        <v>169</v>
      </c>
      <c r="J180" s="209">
        <f>ROUND(I180*H180,2)</f>
        <v>1014</v>
      </c>
      <c r="K180" s="210"/>
      <c r="L180" s="35"/>
      <c r="M180" s="211" t="s">
        <v>1</v>
      </c>
      <c r="N180" s="212" t="s">
        <v>38</v>
      </c>
      <c r="O180" s="213">
        <v>0.11799999999999999</v>
      </c>
      <c r="P180" s="213">
        <f>O180*H180</f>
        <v>0.70799999999999996</v>
      </c>
      <c r="Q180" s="213">
        <v>0.00024000000000000001</v>
      </c>
      <c r="R180" s="213">
        <f>Q180*H180</f>
        <v>0.0014400000000000001</v>
      </c>
      <c r="S180" s="213">
        <v>0</v>
      </c>
      <c r="T180" s="21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5" t="s">
        <v>122</v>
      </c>
      <c r="AT180" s="215" t="s">
        <v>118</v>
      </c>
      <c r="AU180" s="215" t="s">
        <v>83</v>
      </c>
      <c r="AY180" s="14" t="s">
        <v>115</v>
      </c>
      <c r="BE180" s="216">
        <f>IF(N180="základní",J180,0)</f>
        <v>1014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4" t="s">
        <v>81</v>
      </c>
      <c r="BK180" s="216">
        <f>ROUND(I180*H180,2)</f>
        <v>1014</v>
      </c>
      <c r="BL180" s="14" t="s">
        <v>122</v>
      </c>
      <c r="BM180" s="215" t="s">
        <v>328</v>
      </c>
    </row>
    <row r="181" s="2" customFormat="1" ht="24.15" customHeight="1">
      <c r="A181" s="29"/>
      <c r="B181" s="30"/>
      <c r="C181" s="204" t="s">
        <v>329</v>
      </c>
      <c r="D181" s="204" t="s">
        <v>118</v>
      </c>
      <c r="E181" s="205" t="s">
        <v>330</v>
      </c>
      <c r="F181" s="206" t="s">
        <v>331</v>
      </c>
      <c r="G181" s="207" t="s">
        <v>182</v>
      </c>
      <c r="H181" s="208">
        <v>0.017000000000000001</v>
      </c>
      <c r="I181" s="209">
        <v>1450</v>
      </c>
      <c r="J181" s="209">
        <f>ROUND(I181*H181,2)</f>
        <v>24.649999999999999</v>
      </c>
      <c r="K181" s="210"/>
      <c r="L181" s="35"/>
      <c r="M181" s="211" t="s">
        <v>1</v>
      </c>
      <c r="N181" s="212" t="s">
        <v>38</v>
      </c>
      <c r="O181" s="213">
        <v>3.4630000000000001</v>
      </c>
      <c r="P181" s="213">
        <f>O181*H181</f>
        <v>0.058871000000000007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5" t="s">
        <v>122</v>
      </c>
      <c r="AT181" s="215" t="s">
        <v>118</v>
      </c>
      <c r="AU181" s="215" t="s">
        <v>83</v>
      </c>
      <c r="AY181" s="14" t="s">
        <v>115</v>
      </c>
      <c r="BE181" s="216">
        <f>IF(N181="základní",J181,0)</f>
        <v>24.649999999999999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4" t="s">
        <v>81</v>
      </c>
      <c r="BK181" s="216">
        <f>ROUND(I181*H181,2)</f>
        <v>24.649999999999999</v>
      </c>
      <c r="BL181" s="14" t="s">
        <v>122</v>
      </c>
      <c r="BM181" s="215" t="s">
        <v>332</v>
      </c>
    </row>
    <row r="182" s="12" customFormat="1" ht="22.8" customHeight="1">
      <c r="A182" s="12"/>
      <c r="B182" s="189"/>
      <c r="C182" s="190"/>
      <c r="D182" s="191" t="s">
        <v>72</v>
      </c>
      <c r="E182" s="202" t="s">
        <v>333</v>
      </c>
      <c r="F182" s="202" t="s">
        <v>334</v>
      </c>
      <c r="G182" s="190"/>
      <c r="H182" s="190"/>
      <c r="I182" s="190"/>
      <c r="J182" s="203">
        <f>BK182</f>
        <v>9783.1499999999996</v>
      </c>
      <c r="K182" s="190"/>
      <c r="L182" s="194"/>
      <c r="M182" s="195"/>
      <c r="N182" s="196"/>
      <c r="O182" s="196"/>
      <c r="P182" s="197">
        <f>SUM(P183:P193)</f>
        <v>4.1985000000000001</v>
      </c>
      <c r="Q182" s="196"/>
      <c r="R182" s="197">
        <f>SUM(R183:R193)</f>
        <v>0.006879999999999999</v>
      </c>
      <c r="S182" s="196"/>
      <c r="T182" s="198">
        <f>SUM(T183:T193)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83</v>
      </c>
      <c r="AT182" s="200" t="s">
        <v>72</v>
      </c>
      <c r="AU182" s="200" t="s">
        <v>81</v>
      </c>
      <c r="AY182" s="199" t="s">
        <v>115</v>
      </c>
      <c r="BK182" s="201">
        <f>SUM(BK183:BK193)</f>
        <v>9783.1499999999996</v>
      </c>
    </row>
    <row r="183" s="2" customFormat="1" ht="16.5" customHeight="1">
      <c r="A183" s="29"/>
      <c r="B183" s="30"/>
      <c r="C183" s="204" t="s">
        <v>335</v>
      </c>
      <c r="D183" s="204" t="s">
        <v>118</v>
      </c>
      <c r="E183" s="205" t="s">
        <v>336</v>
      </c>
      <c r="F183" s="206" t="s">
        <v>337</v>
      </c>
      <c r="G183" s="207" t="s">
        <v>146</v>
      </c>
      <c r="H183" s="208">
        <v>1</v>
      </c>
      <c r="I183" s="209">
        <v>2810</v>
      </c>
      <c r="J183" s="209">
        <f>ROUND(I183*H183,2)</f>
        <v>2810</v>
      </c>
      <c r="K183" s="210"/>
      <c r="L183" s="35"/>
      <c r="M183" s="211" t="s">
        <v>1</v>
      </c>
      <c r="N183" s="212" t="s">
        <v>38</v>
      </c>
      <c r="O183" s="213">
        <v>0</v>
      </c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15" t="s">
        <v>122</v>
      </c>
      <c r="AT183" s="215" t="s">
        <v>118</v>
      </c>
      <c r="AU183" s="215" t="s">
        <v>83</v>
      </c>
      <c r="AY183" s="14" t="s">
        <v>115</v>
      </c>
      <c r="BE183" s="216">
        <f>IF(N183="základní",J183,0)</f>
        <v>2810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4" t="s">
        <v>81</v>
      </c>
      <c r="BK183" s="216">
        <f>ROUND(I183*H183,2)</f>
        <v>2810</v>
      </c>
      <c r="BL183" s="14" t="s">
        <v>122</v>
      </c>
      <c r="BM183" s="215" t="s">
        <v>338</v>
      </c>
    </row>
    <row r="184" s="2" customFormat="1" ht="21.75" customHeight="1">
      <c r="A184" s="29"/>
      <c r="B184" s="30"/>
      <c r="C184" s="204" t="s">
        <v>339</v>
      </c>
      <c r="D184" s="204" t="s">
        <v>118</v>
      </c>
      <c r="E184" s="205" t="s">
        <v>340</v>
      </c>
      <c r="F184" s="206" t="s">
        <v>341</v>
      </c>
      <c r="G184" s="207" t="s">
        <v>146</v>
      </c>
      <c r="H184" s="208">
        <v>6</v>
      </c>
      <c r="I184" s="209">
        <v>31.800000000000001</v>
      </c>
      <c r="J184" s="209">
        <f>ROUND(I184*H184,2)</f>
        <v>190.80000000000001</v>
      </c>
      <c r="K184" s="210"/>
      <c r="L184" s="35"/>
      <c r="M184" s="211" t="s">
        <v>1</v>
      </c>
      <c r="N184" s="212" t="s">
        <v>38</v>
      </c>
      <c r="O184" s="213">
        <v>0.050999999999999997</v>
      </c>
      <c r="P184" s="213">
        <f>O184*H184</f>
        <v>0.30599999999999999</v>
      </c>
      <c r="Q184" s="213">
        <v>3.0000000000000001E-05</v>
      </c>
      <c r="R184" s="213">
        <f>Q184*H184</f>
        <v>0.00018000000000000001</v>
      </c>
      <c r="S184" s="213">
        <v>0</v>
      </c>
      <c r="T184" s="21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5" t="s">
        <v>122</v>
      </c>
      <c r="AT184" s="215" t="s">
        <v>118</v>
      </c>
      <c r="AU184" s="215" t="s">
        <v>83</v>
      </c>
      <c r="AY184" s="14" t="s">
        <v>115</v>
      </c>
      <c r="BE184" s="216">
        <f>IF(N184="základní",J184,0)</f>
        <v>190.80000000000001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4" t="s">
        <v>81</v>
      </c>
      <c r="BK184" s="216">
        <f>ROUND(I184*H184,2)</f>
        <v>190.80000000000001</v>
      </c>
      <c r="BL184" s="14" t="s">
        <v>122</v>
      </c>
      <c r="BM184" s="215" t="s">
        <v>342</v>
      </c>
    </row>
    <row r="185" s="2" customFormat="1" ht="16.5" customHeight="1">
      <c r="A185" s="29"/>
      <c r="B185" s="30"/>
      <c r="C185" s="204" t="s">
        <v>343</v>
      </c>
      <c r="D185" s="204" t="s">
        <v>118</v>
      </c>
      <c r="E185" s="205" t="s">
        <v>344</v>
      </c>
      <c r="F185" s="206" t="s">
        <v>345</v>
      </c>
      <c r="G185" s="207" t="s">
        <v>146</v>
      </c>
      <c r="H185" s="208">
        <v>4</v>
      </c>
      <c r="I185" s="209">
        <v>115</v>
      </c>
      <c r="J185" s="209">
        <f>ROUND(I185*H185,2)</f>
        <v>460</v>
      </c>
      <c r="K185" s="210"/>
      <c r="L185" s="35"/>
      <c r="M185" s="211" t="s">
        <v>1</v>
      </c>
      <c r="N185" s="212" t="s">
        <v>38</v>
      </c>
      <c r="O185" s="213">
        <v>0.20599999999999999</v>
      </c>
      <c r="P185" s="213">
        <f>O185*H185</f>
        <v>0.82399999999999995</v>
      </c>
      <c r="Q185" s="213">
        <v>0.00010000000000000001</v>
      </c>
      <c r="R185" s="213">
        <f>Q185*H185</f>
        <v>0.00040000000000000002</v>
      </c>
      <c r="S185" s="213">
        <v>0</v>
      </c>
      <c r="T185" s="21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5" t="s">
        <v>122</v>
      </c>
      <c r="AT185" s="215" t="s">
        <v>118</v>
      </c>
      <c r="AU185" s="215" t="s">
        <v>83</v>
      </c>
      <c r="AY185" s="14" t="s">
        <v>115</v>
      </c>
      <c r="BE185" s="216">
        <f>IF(N185="základní",J185,0)</f>
        <v>460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4" t="s">
        <v>81</v>
      </c>
      <c r="BK185" s="216">
        <f>ROUND(I185*H185,2)</f>
        <v>460</v>
      </c>
      <c r="BL185" s="14" t="s">
        <v>122</v>
      </c>
      <c r="BM185" s="215" t="s">
        <v>346</v>
      </c>
    </row>
    <row r="186" s="2" customFormat="1" ht="16.5" customHeight="1">
      <c r="A186" s="29"/>
      <c r="B186" s="30"/>
      <c r="C186" s="204" t="s">
        <v>347</v>
      </c>
      <c r="D186" s="204" t="s">
        <v>118</v>
      </c>
      <c r="E186" s="205" t="s">
        <v>348</v>
      </c>
      <c r="F186" s="206" t="s">
        <v>349</v>
      </c>
      <c r="G186" s="207" t="s">
        <v>146</v>
      </c>
      <c r="H186" s="208">
        <v>4</v>
      </c>
      <c r="I186" s="209">
        <v>128</v>
      </c>
      <c r="J186" s="209">
        <f>ROUND(I186*H186,2)</f>
        <v>512</v>
      </c>
      <c r="K186" s="210"/>
      <c r="L186" s="35"/>
      <c r="M186" s="211" t="s">
        <v>1</v>
      </c>
      <c r="N186" s="212" t="s">
        <v>38</v>
      </c>
      <c r="O186" s="213">
        <v>0.22700000000000001</v>
      </c>
      <c r="P186" s="213">
        <f>O186*H186</f>
        <v>0.90800000000000003</v>
      </c>
      <c r="Q186" s="213">
        <v>0.00013999999999999999</v>
      </c>
      <c r="R186" s="213">
        <f>Q186*H186</f>
        <v>0.00055999999999999995</v>
      </c>
      <c r="S186" s="213">
        <v>0</v>
      </c>
      <c r="T186" s="21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5" t="s">
        <v>122</v>
      </c>
      <c r="AT186" s="215" t="s">
        <v>118</v>
      </c>
      <c r="AU186" s="215" t="s">
        <v>83</v>
      </c>
      <c r="AY186" s="14" t="s">
        <v>115</v>
      </c>
      <c r="BE186" s="216">
        <f>IF(N186="základní",J186,0)</f>
        <v>512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4" t="s">
        <v>81</v>
      </c>
      <c r="BK186" s="216">
        <f>ROUND(I186*H186,2)</f>
        <v>512</v>
      </c>
      <c r="BL186" s="14" t="s">
        <v>122</v>
      </c>
      <c r="BM186" s="215" t="s">
        <v>350</v>
      </c>
    </row>
    <row r="187" s="2" customFormat="1" ht="21.75" customHeight="1">
      <c r="A187" s="29"/>
      <c r="B187" s="30"/>
      <c r="C187" s="204" t="s">
        <v>351</v>
      </c>
      <c r="D187" s="204" t="s">
        <v>118</v>
      </c>
      <c r="E187" s="205" t="s">
        <v>352</v>
      </c>
      <c r="F187" s="206" t="s">
        <v>353</v>
      </c>
      <c r="G187" s="207" t="s">
        <v>146</v>
      </c>
      <c r="H187" s="208">
        <v>3</v>
      </c>
      <c r="I187" s="209">
        <v>247</v>
      </c>
      <c r="J187" s="209">
        <f>ROUND(I187*H187,2)</f>
        <v>741</v>
      </c>
      <c r="K187" s="210"/>
      <c r="L187" s="35"/>
      <c r="M187" s="211" t="s">
        <v>1</v>
      </c>
      <c r="N187" s="212" t="s">
        <v>38</v>
      </c>
      <c r="O187" s="213">
        <v>0.066000000000000003</v>
      </c>
      <c r="P187" s="213">
        <f>O187*H187</f>
        <v>0.19800000000000001</v>
      </c>
      <c r="Q187" s="213">
        <v>0.00023000000000000001</v>
      </c>
      <c r="R187" s="213">
        <f>Q187*H187</f>
        <v>0.00069000000000000008</v>
      </c>
      <c r="S187" s="213">
        <v>0</v>
      </c>
      <c r="T187" s="21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15" t="s">
        <v>122</v>
      </c>
      <c r="AT187" s="215" t="s">
        <v>118</v>
      </c>
      <c r="AU187" s="215" t="s">
        <v>83</v>
      </c>
      <c r="AY187" s="14" t="s">
        <v>115</v>
      </c>
      <c r="BE187" s="216">
        <f>IF(N187="základní",J187,0)</f>
        <v>741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4" t="s">
        <v>81</v>
      </c>
      <c r="BK187" s="216">
        <f>ROUND(I187*H187,2)</f>
        <v>741</v>
      </c>
      <c r="BL187" s="14" t="s">
        <v>122</v>
      </c>
      <c r="BM187" s="215" t="s">
        <v>354</v>
      </c>
    </row>
    <row r="188" s="2" customFormat="1" ht="21.75" customHeight="1">
      <c r="A188" s="29"/>
      <c r="B188" s="30"/>
      <c r="C188" s="204" t="s">
        <v>355</v>
      </c>
      <c r="D188" s="204" t="s">
        <v>118</v>
      </c>
      <c r="E188" s="205" t="s">
        <v>356</v>
      </c>
      <c r="F188" s="206" t="s">
        <v>357</v>
      </c>
      <c r="G188" s="207" t="s">
        <v>146</v>
      </c>
      <c r="H188" s="208">
        <v>4</v>
      </c>
      <c r="I188" s="209">
        <v>371</v>
      </c>
      <c r="J188" s="209">
        <f>ROUND(I188*H188,2)</f>
        <v>1484</v>
      </c>
      <c r="K188" s="210"/>
      <c r="L188" s="35"/>
      <c r="M188" s="211" t="s">
        <v>1</v>
      </c>
      <c r="N188" s="212" t="s">
        <v>38</v>
      </c>
      <c r="O188" s="213">
        <v>0.10299999999999999</v>
      </c>
      <c r="P188" s="213">
        <f>O188*H188</f>
        <v>0.41199999999999998</v>
      </c>
      <c r="Q188" s="213">
        <v>0.00044000000000000002</v>
      </c>
      <c r="R188" s="213">
        <f>Q188*H188</f>
        <v>0.0017600000000000001</v>
      </c>
      <c r="S188" s="213">
        <v>0</v>
      </c>
      <c r="T188" s="21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5" t="s">
        <v>122</v>
      </c>
      <c r="AT188" s="215" t="s">
        <v>118</v>
      </c>
      <c r="AU188" s="215" t="s">
        <v>83</v>
      </c>
      <c r="AY188" s="14" t="s">
        <v>115</v>
      </c>
      <c r="BE188" s="216">
        <f>IF(N188="základní",J188,0)</f>
        <v>1484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4" t="s">
        <v>81</v>
      </c>
      <c r="BK188" s="216">
        <f>ROUND(I188*H188,2)</f>
        <v>1484</v>
      </c>
      <c r="BL188" s="14" t="s">
        <v>122</v>
      </c>
      <c r="BM188" s="215" t="s">
        <v>358</v>
      </c>
    </row>
    <row r="189" s="2" customFormat="1" ht="24.15" customHeight="1">
      <c r="A189" s="29"/>
      <c r="B189" s="30"/>
      <c r="C189" s="204" t="s">
        <v>359</v>
      </c>
      <c r="D189" s="204" t="s">
        <v>118</v>
      </c>
      <c r="E189" s="205" t="s">
        <v>360</v>
      </c>
      <c r="F189" s="206" t="s">
        <v>361</v>
      </c>
      <c r="G189" s="207" t="s">
        <v>146</v>
      </c>
      <c r="H189" s="208">
        <v>3</v>
      </c>
      <c r="I189" s="209">
        <v>239</v>
      </c>
      <c r="J189" s="209">
        <f>ROUND(I189*H189,2)</f>
        <v>717</v>
      </c>
      <c r="K189" s="210"/>
      <c r="L189" s="35"/>
      <c r="M189" s="211" t="s">
        <v>1</v>
      </c>
      <c r="N189" s="212" t="s">
        <v>38</v>
      </c>
      <c r="O189" s="213">
        <v>0.082000000000000003</v>
      </c>
      <c r="P189" s="213">
        <f>O189*H189</f>
        <v>0.246</v>
      </c>
      <c r="Q189" s="213">
        <v>0.00018000000000000001</v>
      </c>
      <c r="R189" s="213">
        <f>Q189*H189</f>
        <v>0.00054000000000000001</v>
      </c>
      <c r="S189" s="213">
        <v>0</v>
      </c>
      <c r="T189" s="21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5" t="s">
        <v>122</v>
      </c>
      <c r="AT189" s="215" t="s">
        <v>118</v>
      </c>
      <c r="AU189" s="215" t="s">
        <v>83</v>
      </c>
      <c r="AY189" s="14" t="s">
        <v>115</v>
      </c>
      <c r="BE189" s="216">
        <f>IF(N189="základní",J189,0)</f>
        <v>717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4" t="s">
        <v>81</v>
      </c>
      <c r="BK189" s="216">
        <f>ROUND(I189*H189,2)</f>
        <v>717</v>
      </c>
      <c r="BL189" s="14" t="s">
        <v>122</v>
      </c>
      <c r="BM189" s="215" t="s">
        <v>362</v>
      </c>
    </row>
    <row r="190" s="2" customFormat="1" ht="21.75" customHeight="1">
      <c r="A190" s="29"/>
      <c r="B190" s="30"/>
      <c r="C190" s="204" t="s">
        <v>363</v>
      </c>
      <c r="D190" s="204" t="s">
        <v>118</v>
      </c>
      <c r="E190" s="205" t="s">
        <v>364</v>
      </c>
      <c r="F190" s="206" t="s">
        <v>365</v>
      </c>
      <c r="G190" s="207" t="s">
        <v>146</v>
      </c>
      <c r="H190" s="208">
        <v>1</v>
      </c>
      <c r="I190" s="209">
        <v>480</v>
      </c>
      <c r="J190" s="209">
        <f>ROUND(I190*H190,2)</f>
        <v>480</v>
      </c>
      <c r="K190" s="210"/>
      <c r="L190" s="35"/>
      <c r="M190" s="211" t="s">
        <v>1</v>
      </c>
      <c r="N190" s="212" t="s">
        <v>38</v>
      </c>
      <c r="O190" s="213">
        <v>0.22700000000000001</v>
      </c>
      <c r="P190" s="213">
        <f>O190*H190</f>
        <v>0.22700000000000001</v>
      </c>
      <c r="Q190" s="213">
        <v>0.00056999999999999998</v>
      </c>
      <c r="R190" s="213">
        <f>Q190*H190</f>
        <v>0.00056999999999999998</v>
      </c>
      <c r="S190" s="213">
        <v>0</v>
      </c>
      <c r="T190" s="21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5" t="s">
        <v>122</v>
      </c>
      <c r="AT190" s="215" t="s">
        <v>118</v>
      </c>
      <c r="AU190" s="215" t="s">
        <v>83</v>
      </c>
      <c r="AY190" s="14" t="s">
        <v>115</v>
      </c>
      <c r="BE190" s="216">
        <f>IF(N190="základní",J190,0)</f>
        <v>480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4" t="s">
        <v>81</v>
      </c>
      <c r="BK190" s="216">
        <f>ROUND(I190*H190,2)</f>
        <v>480</v>
      </c>
      <c r="BL190" s="14" t="s">
        <v>122</v>
      </c>
      <c r="BM190" s="215" t="s">
        <v>366</v>
      </c>
    </row>
    <row r="191" s="2" customFormat="1" ht="21.75" customHeight="1">
      <c r="A191" s="29"/>
      <c r="B191" s="30"/>
      <c r="C191" s="204" t="s">
        <v>367</v>
      </c>
      <c r="D191" s="204" t="s">
        <v>118</v>
      </c>
      <c r="E191" s="205" t="s">
        <v>368</v>
      </c>
      <c r="F191" s="206" t="s">
        <v>369</v>
      </c>
      <c r="G191" s="207" t="s">
        <v>146</v>
      </c>
      <c r="H191" s="208">
        <v>2</v>
      </c>
      <c r="I191" s="209">
        <v>379</v>
      </c>
      <c r="J191" s="209">
        <f>ROUND(I191*H191,2)</f>
        <v>758</v>
      </c>
      <c r="K191" s="210"/>
      <c r="L191" s="35"/>
      <c r="M191" s="211" t="s">
        <v>1</v>
      </c>
      <c r="N191" s="212" t="s">
        <v>38</v>
      </c>
      <c r="O191" s="213">
        <v>0.20000000000000001</v>
      </c>
      <c r="P191" s="213">
        <f>O191*H191</f>
        <v>0.40000000000000002</v>
      </c>
      <c r="Q191" s="213">
        <v>0.00034000000000000002</v>
      </c>
      <c r="R191" s="213">
        <f>Q191*H191</f>
        <v>0.00068000000000000005</v>
      </c>
      <c r="S191" s="213">
        <v>0</v>
      </c>
      <c r="T191" s="21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5" t="s">
        <v>122</v>
      </c>
      <c r="AT191" s="215" t="s">
        <v>118</v>
      </c>
      <c r="AU191" s="215" t="s">
        <v>83</v>
      </c>
      <c r="AY191" s="14" t="s">
        <v>115</v>
      </c>
      <c r="BE191" s="216">
        <f>IF(N191="základní",J191,0)</f>
        <v>758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4" t="s">
        <v>81</v>
      </c>
      <c r="BK191" s="216">
        <f>ROUND(I191*H191,2)</f>
        <v>758</v>
      </c>
      <c r="BL191" s="14" t="s">
        <v>122</v>
      </c>
      <c r="BM191" s="215" t="s">
        <v>370</v>
      </c>
    </row>
    <row r="192" s="2" customFormat="1" ht="21.75" customHeight="1">
      <c r="A192" s="29"/>
      <c r="B192" s="30"/>
      <c r="C192" s="204" t="s">
        <v>371</v>
      </c>
      <c r="D192" s="204" t="s">
        <v>118</v>
      </c>
      <c r="E192" s="205" t="s">
        <v>372</v>
      </c>
      <c r="F192" s="206" t="s">
        <v>373</v>
      </c>
      <c r="G192" s="207" t="s">
        <v>146</v>
      </c>
      <c r="H192" s="208">
        <v>3</v>
      </c>
      <c r="I192" s="209">
        <v>541</v>
      </c>
      <c r="J192" s="209">
        <f>ROUND(I192*H192,2)</f>
        <v>1623</v>
      </c>
      <c r="K192" s="210"/>
      <c r="L192" s="35"/>
      <c r="M192" s="211" t="s">
        <v>1</v>
      </c>
      <c r="N192" s="212" t="s">
        <v>38</v>
      </c>
      <c r="O192" s="213">
        <v>0.22</v>
      </c>
      <c r="P192" s="213">
        <f>O192*H192</f>
        <v>0.66000000000000003</v>
      </c>
      <c r="Q192" s="213">
        <v>0.00050000000000000001</v>
      </c>
      <c r="R192" s="213">
        <f>Q192*H192</f>
        <v>0.0015</v>
      </c>
      <c r="S192" s="213">
        <v>0</v>
      </c>
      <c r="T192" s="21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15" t="s">
        <v>122</v>
      </c>
      <c r="AT192" s="215" t="s">
        <v>118</v>
      </c>
      <c r="AU192" s="215" t="s">
        <v>83</v>
      </c>
      <c r="AY192" s="14" t="s">
        <v>115</v>
      </c>
      <c r="BE192" s="216">
        <f>IF(N192="základní",J192,0)</f>
        <v>1623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4" t="s">
        <v>81</v>
      </c>
      <c r="BK192" s="216">
        <f>ROUND(I192*H192,2)</f>
        <v>1623</v>
      </c>
      <c r="BL192" s="14" t="s">
        <v>122</v>
      </c>
      <c r="BM192" s="215" t="s">
        <v>374</v>
      </c>
    </row>
    <row r="193" s="2" customFormat="1" ht="21.75" customHeight="1">
      <c r="A193" s="29"/>
      <c r="B193" s="30"/>
      <c r="C193" s="204" t="s">
        <v>375</v>
      </c>
      <c r="D193" s="204" t="s">
        <v>118</v>
      </c>
      <c r="E193" s="205" t="s">
        <v>376</v>
      </c>
      <c r="F193" s="206" t="s">
        <v>377</v>
      </c>
      <c r="G193" s="207" t="s">
        <v>182</v>
      </c>
      <c r="H193" s="208">
        <v>0.0070000000000000001</v>
      </c>
      <c r="I193" s="209">
        <v>1050</v>
      </c>
      <c r="J193" s="209">
        <f>ROUND(I193*H193,2)</f>
        <v>7.3499999999999996</v>
      </c>
      <c r="K193" s="210"/>
      <c r="L193" s="35"/>
      <c r="M193" s="211" t="s">
        <v>1</v>
      </c>
      <c r="N193" s="212" t="s">
        <v>38</v>
      </c>
      <c r="O193" s="213">
        <v>2.5</v>
      </c>
      <c r="P193" s="213">
        <f>O193*H193</f>
        <v>0.017500000000000002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15" t="s">
        <v>122</v>
      </c>
      <c r="AT193" s="215" t="s">
        <v>118</v>
      </c>
      <c r="AU193" s="215" t="s">
        <v>83</v>
      </c>
      <c r="AY193" s="14" t="s">
        <v>115</v>
      </c>
      <c r="BE193" s="216">
        <f>IF(N193="základní",J193,0)</f>
        <v>7.3499999999999996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4" t="s">
        <v>81</v>
      </c>
      <c r="BK193" s="216">
        <f>ROUND(I193*H193,2)</f>
        <v>7.3499999999999996</v>
      </c>
      <c r="BL193" s="14" t="s">
        <v>122</v>
      </c>
      <c r="BM193" s="215" t="s">
        <v>378</v>
      </c>
    </row>
    <row r="194" s="12" customFormat="1" ht="22.8" customHeight="1">
      <c r="A194" s="12"/>
      <c r="B194" s="189"/>
      <c r="C194" s="190"/>
      <c r="D194" s="191" t="s">
        <v>72</v>
      </c>
      <c r="E194" s="202" t="s">
        <v>379</v>
      </c>
      <c r="F194" s="202" t="s">
        <v>380</v>
      </c>
      <c r="G194" s="190"/>
      <c r="H194" s="190"/>
      <c r="I194" s="190"/>
      <c r="J194" s="203">
        <f>BK194</f>
        <v>88520</v>
      </c>
      <c r="K194" s="190"/>
      <c r="L194" s="194"/>
      <c r="M194" s="195"/>
      <c r="N194" s="196"/>
      <c r="O194" s="196"/>
      <c r="P194" s="197">
        <f>SUM(P195:P203)</f>
        <v>0</v>
      </c>
      <c r="Q194" s="196"/>
      <c r="R194" s="197">
        <f>SUM(R195:R203)</f>
        <v>0</v>
      </c>
      <c r="S194" s="196"/>
      <c r="T194" s="198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9" t="s">
        <v>83</v>
      </c>
      <c r="AT194" s="200" t="s">
        <v>72</v>
      </c>
      <c r="AU194" s="200" t="s">
        <v>81</v>
      </c>
      <c r="AY194" s="199" t="s">
        <v>115</v>
      </c>
      <c r="BK194" s="201">
        <f>SUM(BK195:BK203)</f>
        <v>88520</v>
      </c>
    </row>
    <row r="195" s="2" customFormat="1" ht="16.5" customHeight="1">
      <c r="A195" s="29"/>
      <c r="B195" s="30"/>
      <c r="C195" s="204" t="s">
        <v>381</v>
      </c>
      <c r="D195" s="204" t="s">
        <v>118</v>
      </c>
      <c r="E195" s="205" t="s">
        <v>382</v>
      </c>
      <c r="F195" s="206" t="s">
        <v>383</v>
      </c>
      <c r="G195" s="207" t="s">
        <v>384</v>
      </c>
      <c r="H195" s="208">
        <v>8</v>
      </c>
      <c r="I195" s="209">
        <v>290</v>
      </c>
      <c r="J195" s="209">
        <f>ROUND(I195*H195,2)</f>
        <v>2320</v>
      </c>
      <c r="K195" s="210"/>
      <c r="L195" s="35"/>
      <c r="M195" s="211" t="s">
        <v>1</v>
      </c>
      <c r="N195" s="212" t="s">
        <v>38</v>
      </c>
      <c r="O195" s="213">
        <v>0</v>
      </c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15" t="s">
        <v>385</v>
      </c>
      <c r="AT195" s="215" t="s">
        <v>118</v>
      </c>
      <c r="AU195" s="215" t="s">
        <v>83</v>
      </c>
      <c r="AY195" s="14" t="s">
        <v>115</v>
      </c>
      <c r="BE195" s="216">
        <f>IF(N195="základní",J195,0)</f>
        <v>2320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4" t="s">
        <v>81</v>
      </c>
      <c r="BK195" s="216">
        <f>ROUND(I195*H195,2)</f>
        <v>2320</v>
      </c>
      <c r="BL195" s="14" t="s">
        <v>385</v>
      </c>
      <c r="BM195" s="215" t="s">
        <v>386</v>
      </c>
    </row>
    <row r="196" s="2" customFormat="1" ht="16.5" customHeight="1">
      <c r="A196" s="29"/>
      <c r="B196" s="30"/>
      <c r="C196" s="204" t="s">
        <v>387</v>
      </c>
      <c r="D196" s="204" t="s">
        <v>118</v>
      </c>
      <c r="E196" s="205" t="s">
        <v>388</v>
      </c>
      <c r="F196" s="206" t="s">
        <v>389</v>
      </c>
      <c r="G196" s="207" t="s">
        <v>384</v>
      </c>
      <c r="H196" s="208">
        <v>4</v>
      </c>
      <c r="I196" s="209">
        <v>450</v>
      </c>
      <c r="J196" s="209">
        <f>ROUND(I196*H196,2)</f>
        <v>1800</v>
      </c>
      <c r="K196" s="210"/>
      <c r="L196" s="35"/>
      <c r="M196" s="211" t="s">
        <v>1</v>
      </c>
      <c r="N196" s="212" t="s">
        <v>38</v>
      </c>
      <c r="O196" s="213">
        <v>0</v>
      </c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15" t="s">
        <v>385</v>
      </c>
      <c r="AT196" s="215" t="s">
        <v>118</v>
      </c>
      <c r="AU196" s="215" t="s">
        <v>83</v>
      </c>
      <c r="AY196" s="14" t="s">
        <v>115</v>
      </c>
      <c r="BE196" s="216">
        <f>IF(N196="základní",J196,0)</f>
        <v>1800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4" t="s">
        <v>81</v>
      </c>
      <c r="BK196" s="216">
        <f>ROUND(I196*H196,2)</f>
        <v>1800</v>
      </c>
      <c r="BL196" s="14" t="s">
        <v>385</v>
      </c>
      <c r="BM196" s="215" t="s">
        <v>390</v>
      </c>
    </row>
    <row r="197" s="2" customFormat="1" ht="16.5" customHeight="1">
      <c r="A197" s="29"/>
      <c r="B197" s="30"/>
      <c r="C197" s="217" t="s">
        <v>391</v>
      </c>
      <c r="D197" s="217" t="s">
        <v>392</v>
      </c>
      <c r="E197" s="218" t="s">
        <v>393</v>
      </c>
      <c r="F197" s="219" t="s">
        <v>394</v>
      </c>
      <c r="G197" s="220" t="s">
        <v>146</v>
      </c>
      <c r="H197" s="221">
        <v>1</v>
      </c>
      <c r="I197" s="222">
        <v>4000</v>
      </c>
      <c r="J197" s="222">
        <f>ROUND(I197*H197,2)</f>
        <v>4000</v>
      </c>
      <c r="K197" s="223"/>
      <c r="L197" s="224"/>
      <c r="M197" s="225" t="s">
        <v>1</v>
      </c>
      <c r="N197" s="226" t="s">
        <v>38</v>
      </c>
      <c r="O197" s="213">
        <v>0</v>
      </c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15" t="s">
        <v>247</v>
      </c>
      <c r="AT197" s="215" t="s">
        <v>392</v>
      </c>
      <c r="AU197" s="215" t="s">
        <v>83</v>
      </c>
      <c r="AY197" s="14" t="s">
        <v>115</v>
      </c>
      <c r="BE197" s="216">
        <f>IF(N197="základní",J197,0)</f>
        <v>4000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4" t="s">
        <v>81</v>
      </c>
      <c r="BK197" s="216">
        <f>ROUND(I197*H197,2)</f>
        <v>4000</v>
      </c>
      <c r="BL197" s="14" t="s">
        <v>122</v>
      </c>
      <c r="BM197" s="215" t="s">
        <v>395</v>
      </c>
    </row>
    <row r="198" s="2" customFormat="1" ht="16.5" customHeight="1">
      <c r="A198" s="29"/>
      <c r="B198" s="30"/>
      <c r="C198" s="217" t="s">
        <v>396</v>
      </c>
      <c r="D198" s="217" t="s">
        <v>392</v>
      </c>
      <c r="E198" s="218" t="s">
        <v>397</v>
      </c>
      <c r="F198" s="219" t="s">
        <v>398</v>
      </c>
      <c r="G198" s="220" t="s">
        <v>146</v>
      </c>
      <c r="H198" s="221">
        <v>1</v>
      </c>
      <c r="I198" s="222">
        <v>5400</v>
      </c>
      <c r="J198" s="222">
        <f>ROUND(I198*H198,2)</f>
        <v>5400</v>
      </c>
      <c r="K198" s="223"/>
      <c r="L198" s="224"/>
      <c r="M198" s="225" t="s">
        <v>1</v>
      </c>
      <c r="N198" s="226" t="s">
        <v>38</v>
      </c>
      <c r="O198" s="213">
        <v>0</v>
      </c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15" t="s">
        <v>247</v>
      </c>
      <c r="AT198" s="215" t="s">
        <v>392</v>
      </c>
      <c r="AU198" s="215" t="s">
        <v>83</v>
      </c>
      <c r="AY198" s="14" t="s">
        <v>115</v>
      </c>
      <c r="BE198" s="216">
        <f>IF(N198="základní",J198,0)</f>
        <v>5400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4" t="s">
        <v>81</v>
      </c>
      <c r="BK198" s="216">
        <f>ROUND(I198*H198,2)</f>
        <v>5400</v>
      </c>
      <c r="BL198" s="14" t="s">
        <v>122</v>
      </c>
      <c r="BM198" s="215" t="s">
        <v>399</v>
      </c>
    </row>
    <row r="199" s="2" customFormat="1" ht="16.5" customHeight="1">
      <c r="A199" s="29"/>
      <c r="B199" s="30"/>
      <c r="C199" s="217" t="s">
        <v>400</v>
      </c>
      <c r="D199" s="217" t="s">
        <v>392</v>
      </c>
      <c r="E199" s="218" t="s">
        <v>401</v>
      </c>
      <c r="F199" s="219" t="s">
        <v>402</v>
      </c>
      <c r="G199" s="220" t="s">
        <v>146</v>
      </c>
      <c r="H199" s="221">
        <v>1</v>
      </c>
      <c r="I199" s="222">
        <v>2000</v>
      </c>
      <c r="J199" s="222">
        <f>ROUND(I199*H199,2)</f>
        <v>2000</v>
      </c>
      <c r="K199" s="223"/>
      <c r="L199" s="224"/>
      <c r="M199" s="225" t="s">
        <v>1</v>
      </c>
      <c r="N199" s="226" t="s">
        <v>38</v>
      </c>
      <c r="O199" s="213">
        <v>0</v>
      </c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15" t="s">
        <v>247</v>
      </c>
      <c r="AT199" s="215" t="s">
        <v>392</v>
      </c>
      <c r="AU199" s="215" t="s">
        <v>83</v>
      </c>
      <c r="AY199" s="14" t="s">
        <v>115</v>
      </c>
      <c r="BE199" s="216">
        <f>IF(N199="základní",J199,0)</f>
        <v>2000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4" t="s">
        <v>81</v>
      </c>
      <c r="BK199" s="216">
        <f>ROUND(I199*H199,2)</f>
        <v>2000</v>
      </c>
      <c r="BL199" s="14" t="s">
        <v>122</v>
      </c>
      <c r="BM199" s="215" t="s">
        <v>403</v>
      </c>
    </row>
    <row r="200" s="2" customFormat="1" ht="16.5" customHeight="1">
      <c r="A200" s="29"/>
      <c r="B200" s="30"/>
      <c r="C200" s="217" t="s">
        <v>404</v>
      </c>
      <c r="D200" s="217" t="s">
        <v>392</v>
      </c>
      <c r="E200" s="218" t="s">
        <v>405</v>
      </c>
      <c r="F200" s="219" t="s">
        <v>406</v>
      </c>
      <c r="G200" s="220" t="s">
        <v>146</v>
      </c>
      <c r="H200" s="221">
        <v>1</v>
      </c>
      <c r="I200" s="222">
        <v>5000</v>
      </c>
      <c r="J200" s="222">
        <f>ROUND(I200*H200,2)</f>
        <v>5000</v>
      </c>
      <c r="K200" s="223"/>
      <c r="L200" s="224"/>
      <c r="M200" s="225" t="s">
        <v>1</v>
      </c>
      <c r="N200" s="226" t="s">
        <v>38</v>
      </c>
      <c r="O200" s="213">
        <v>0</v>
      </c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15" t="s">
        <v>247</v>
      </c>
      <c r="AT200" s="215" t="s">
        <v>392</v>
      </c>
      <c r="AU200" s="215" t="s">
        <v>83</v>
      </c>
      <c r="AY200" s="14" t="s">
        <v>115</v>
      </c>
      <c r="BE200" s="216">
        <f>IF(N200="základní",J200,0)</f>
        <v>5000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4" t="s">
        <v>81</v>
      </c>
      <c r="BK200" s="216">
        <f>ROUND(I200*H200,2)</f>
        <v>5000</v>
      </c>
      <c r="BL200" s="14" t="s">
        <v>122</v>
      </c>
      <c r="BM200" s="215" t="s">
        <v>407</v>
      </c>
    </row>
    <row r="201" s="2" customFormat="1" ht="16.5" customHeight="1">
      <c r="A201" s="29"/>
      <c r="B201" s="30"/>
      <c r="C201" s="217" t="s">
        <v>408</v>
      </c>
      <c r="D201" s="217" t="s">
        <v>392</v>
      </c>
      <c r="E201" s="218" t="s">
        <v>409</v>
      </c>
      <c r="F201" s="219" t="s">
        <v>410</v>
      </c>
      <c r="G201" s="220" t="s">
        <v>411</v>
      </c>
      <c r="H201" s="221">
        <v>1</v>
      </c>
      <c r="I201" s="222">
        <v>3000</v>
      </c>
      <c r="J201" s="222">
        <f>ROUND(I201*H201,2)</f>
        <v>3000</v>
      </c>
      <c r="K201" s="223"/>
      <c r="L201" s="224"/>
      <c r="M201" s="225" t="s">
        <v>1</v>
      </c>
      <c r="N201" s="226" t="s">
        <v>38</v>
      </c>
      <c r="O201" s="213">
        <v>0</v>
      </c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15" t="s">
        <v>247</v>
      </c>
      <c r="AT201" s="215" t="s">
        <v>392</v>
      </c>
      <c r="AU201" s="215" t="s">
        <v>83</v>
      </c>
      <c r="AY201" s="14" t="s">
        <v>115</v>
      </c>
      <c r="BE201" s="216">
        <f>IF(N201="základní",J201,0)</f>
        <v>3000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4" t="s">
        <v>81</v>
      </c>
      <c r="BK201" s="216">
        <f>ROUND(I201*H201,2)</f>
        <v>3000</v>
      </c>
      <c r="BL201" s="14" t="s">
        <v>122</v>
      </c>
      <c r="BM201" s="215" t="s">
        <v>412</v>
      </c>
    </row>
    <row r="202" s="2" customFormat="1" ht="16.5" customHeight="1">
      <c r="A202" s="29"/>
      <c r="B202" s="30"/>
      <c r="C202" s="217" t="s">
        <v>413</v>
      </c>
      <c r="D202" s="217" t="s">
        <v>392</v>
      </c>
      <c r="E202" s="218" t="s">
        <v>414</v>
      </c>
      <c r="F202" s="219" t="s">
        <v>415</v>
      </c>
      <c r="G202" s="220" t="s">
        <v>146</v>
      </c>
      <c r="H202" s="221">
        <v>1</v>
      </c>
      <c r="I202" s="222">
        <v>30000</v>
      </c>
      <c r="J202" s="222">
        <f>ROUND(I202*H202,2)</f>
        <v>30000</v>
      </c>
      <c r="K202" s="223"/>
      <c r="L202" s="224"/>
      <c r="M202" s="225" t="s">
        <v>1</v>
      </c>
      <c r="N202" s="226" t="s">
        <v>38</v>
      </c>
      <c r="O202" s="213">
        <v>0</v>
      </c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15" t="s">
        <v>247</v>
      </c>
      <c r="AT202" s="215" t="s">
        <v>392</v>
      </c>
      <c r="AU202" s="215" t="s">
        <v>83</v>
      </c>
      <c r="AY202" s="14" t="s">
        <v>115</v>
      </c>
      <c r="BE202" s="216">
        <f>IF(N202="základní",J202,0)</f>
        <v>30000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4" t="s">
        <v>81</v>
      </c>
      <c r="BK202" s="216">
        <f>ROUND(I202*H202,2)</f>
        <v>30000</v>
      </c>
      <c r="BL202" s="14" t="s">
        <v>122</v>
      </c>
      <c r="BM202" s="215" t="s">
        <v>416</v>
      </c>
    </row>
    <row r="203" s="2" customFormat="1" ht="16.5" customHeight="1">
      <c r="A203" s="29"/>
      <c r="B203" s="30"/>
      <c r="C203" s="217" t="s">
        <v>417</v>
      </c>
      <c r="D203" s="217" t="s">
        <v>392</v>
      </c>
      <c r="E203" s="218" t="s">
        <v>418</v>
      </c>
      <c r="F203" s="219" t="s">
        <v>419</v>
      </c>
      <c r="G203" s="220" t="s">
        <v>146</v>
      </c>
      <c r="H203" s="221">
        <v>1</v>
      </c>
      <c r="I203" s="222">
        <v>35000</v>
      </c>
      <c r="J203" s="222">
        <f>ROUND(I203*H203,2)</f>
        <v>35000</v>
      </c>
      <c r="K203" s="223"/>
      <c r="L203" s="224"/>
      <c r="M203" s="227" t="s">
        <v>1</v>
      </c>
      <c r="N203" s="228" t="s">
        <v>38</v>
      </c>
      <c r="O203" s="229">
        <v>0</v>
      </c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15" t="s">
        <v>247</v>
      </c>
      <c r="AT203" s="215" t="s">
        <v>392</v>
      </c>
      <c r="AU203" s="215" t="s">
        <v>83</v>
      </c>
      <c r="AY203" s="14" t="s">
        <v>115</v>
      </c>
      <c r="BE203" s="216">
        <f>IF(N203="základní",J203,0)</f>
        <v>35000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4" t="s">
        <v>81</v>
      </c>
      <c r="BK203" s="216">
        <f>ROUND(I203*H203,2)</f>
        <v>35000</v>
      </c>
      <c r="BL203" s="14" t="s">
        <v>122</v>
      </c>
      <c r="BM203" s="215" t="s">
        <v>420</v>
      </c>
    </row>
    <row r="204" s="2" customFormat="1" ht="6.96" customHeight="1">
      <c r="A204" s="29"/>
      <c r="B204" s="56"/>
      <c r="C204" s="57"/>
      <c r="D204" s="57"/>
      <c r="E204" s="57"/>
      <c r="F204" s="57"/>
      <c r="G204" s="57"/>
      <c r="H204" s="57"/>
      <c r="I204" s="57"/>
      <c r="J204" s="57"/>
      <c r="K204" s="57"/>
      <c r="L204" s="35"/>
      <c r="M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</row>
  </sheetData>
  <sheetProtection sheet="1" autoFilter="0" formatColumns="0" formatRows="0" objects="1" scenarios="1" spinCount="100000" saltValue="75ZoYrrAq/rbkJ55XIXvUjit+trRDBfHec3pPe5yvkJXhjF639QPQqM5I31GY7dKd2sj/PWrYjKLaXvXRxu0iA==" hashValue="IdkzW9NEeTpuKicJK0VZVPJVkWv/+gVjKf5B1WmKYgrJBbPAKitiYmEiL0CNbcIDL+jdxclAtyjW8LCLuySWaA==" algorithmName="SHA-512" password="CC35"/>
  <autoFilter ref="C123:K20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PROJ-4-KOZELUH\vkozeluh</dc:creator>
  <cp:lastModifiedBy>PROJ-4-KOZELUH\vkozeluh</cp:lastModifiedBy>
  <dcterms:created xsi:type="dcterms:W3CDTF">2022-01-31T10:57:02Z</dcterms:created>
  <dcterms:modified xsi:type="dcterms:W3CDTF">2022-01-31T10:57:04Z</dcterms:modified>
</cp:coreProperties>
</file>